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4355" windowHeight="5955" activeTab="1"/>
  </bookViews>
  <sheets>
    <sheet name="Лист1 (2)" sheetId="4" r:id="rId1"/>
    <sheet name="Лист1 (3)" sheetId="5" r:id="rId2"/>
    <sheet name="Лист1" sheetId="1" r:id="rId3"/>
    <sheet name="Лист2" sheetId="2" r:id="rId4"/>
    <sheet name="Лист3" sheetId="3" r:id="rId5"/>
  </sheets>
  <calcPr calcId="145621" refMode="R1C1"/>
</workbook>
</file>

<file path=xl/calcChain.xml><?xml version="1.0" encoding="utf-8"?>
<calcChain xmlns="http://schemas.openxmlformats.org/spreadsheetml/2006/main">
  <c r="C38" i="5" l="1"/>
  <c r="B39" i="5" s="1"/>
  <c r="C14" i="5"/>
  <c r="C43" i="5" l="1"/>
  <c r="C40" i="5"/>
  <c r="C44" i="5"/>
  <c r="C39" i="5"/>
  <c r="C42" i="5" s="1"/>
  <c r="B18" i="5"/>
  <c r="C45" i="4"/>
  <c r="B19" i="5" l="1"/>
  <c r="C18" i="5"/>
  <c r="C38" i="4"/>
  <c r="B39" i="4" s="1"/>
  <c r="C14" i="4"/>
  <c r="B18" i="4" s="1"/>
  <c r="C44" i="1"/>
  <c r="C43" i="1"/>
  <c r="C42" i="1"/>
  <c r="C40" i="1"/>
  <c r="C39" i="1"/>
  <c r="B39" i="1"/>
  <c r="C38" i="1"/>
  <c r="C14" i="1"/>
  <c r="C18" i="1"/>
  <c r="C19" i="1" s="1"/>
  <c r="C20" i="1"/>
  <c r="C23" i="1"/>
  <c r="B20" i="5" l="1"/>
  <c r="C19" i="5"/>
  <c r="D18" i="4"/>
  <c r="D20" i="4" s="1"/>
  <c r="C18" i="4"/>
  <c r="B19" i="4" s="1"/>
  <c r="C40" i="4"/>
  <c r="C43" i="4"/>
  <c r="C44" i="4" s="1"/>
  <c r="C39" i="4"/>
  <c r="C24" i="1"/>
  <c r="C22" i="1"/>
  <c r="B23" i="5" l="1"/>
  <c r="C20" i="5"/>
  <c r="C22" i="5" s="1"/>
  <c r="B20" i="4"/>
  <c r="C19" i="4"/>
  <c r="D19" i="4"/>
  <c r="D22" i="4" s="1"/>
  <c r="D25" i="4" s="1"/>
  <c r="D27" i="4" s="1"/>
  <c r="C42" i="4"/>
  <c r="C23" i="5" l="1"/>
  <c r="C24" i="5" s="1"/>
  <c r="B24" i="5"/>
  <c r="C20" i="4"/>
  <c r="C22" i="4" s="1"/>
  <c r="C25" i="4" s="1"/>
  <c r="C27" i="4" s="1"/>
  <c r="B23" i="4"/>
  <c r="C23" i="4" l="1"/>
  <c r="C24" i="4" s="1"/>
  <c r="B24" i="4"/>
</calcChain>
</file>

<file path=xl/sharedStrings.xml><?xml version="1.0" encoding="utf-8"?>
<sst xmlns="http://schemas.openxmlformats.org/spreadsheetml/2006/main" count="101" uniqueCount="35">
  <si>
    <t>Приложение № 3</t>
  </si>
  <si>
    <t>к Положению о реализации мероприятий по трудовому воспитанию несовершеннолетних граждан в возрасте от 14 до 18 лет</t>
  </si>
  <si>
    <t xml:space="preserve">Расчет  </t>
  </si>
  <si>
    <t xml:space="preserve">расходования средств районного бюджета </t>
  </si>
  <si>
    <t>на создание одного рабочего места для подростка</t>
  </si>
  <si>
    <t xml:space="preserve">   в рамках муниципальной программы </t>
  </si>
  <si>
    <t xml:space="preserve">«Молодежь Ермаковского района в XXI  веке» </t>
  </si>
  <si>
    <t xml:space="preserve">через участие в Трудовом отряде Ермаковского района </t>
  </si>
  <si>
    <t>на  июнь 2015 г.</t>
  </si>
  <si>
    <t xml:space="preserve">Должностной оклад в Трудовом отряде в июне, июле 2015 г. (при 24 часовой рабочей неделе и 5 дневной рабочей неделе =6371/167*99,8)  </t>
  </si>
  <si>
    <t>Количество рабочих часов в месяце (при норме 24 часа в неделю)</t>
  </si>
  <si>
    <t>Стоимость 1 часа</t>
  </si>
  <si>
    <t>Компенсация за неиспользованный отпуск (3807,37/29.3*2)</t>
  </si>
  <si>
    <t>Страховой взнос 4197,20 - 30%</t>
  </si>
  <si>
    <t xml:space="preserve">Тариф по обязательному социальному страхованию от несчастных случаев </t>
  </si>
  <si>
    <t>ИТОГО:</t>
  </si>
  <si>
    <t xml:space="preserve">НДФЛ 13% </t>
  </si>
  <si>
    <t>ИТОГО к выдаче</t>
  </si>
  <si>
    <t xml:space="preserve"> </t>
  </si>
  <si>
    <t xml:space="preserve">расходования  средств районного бюджета </t>
  </si>
  <si>
    <t xml:space="preserve">на  создание одного рабочего места для бригадира </t>
  </si>
  <si>
    <t xml:space="preserve">в рамках муниципальной программы </t>
  </si>
  <si>
    <t>«Молодежь Ермаковского района» через участие в Трудовом отряде Ермаковского района</t>
  </si>
  <si>
    <t xml:space="preserve">  </t>
  </si>
  <si>
    <t>Компенсация за неиспользованный отпуск (6371/29.3*2)</t>
  </si>
  <si>
    <t xml:space="preserve">ИТОГО с начислениями: </t>
  </si>
  <si>
    <t>НДФЛ 13 %</t>
  </si>
  <si>
    <t>Страховой взнос  - 30%</t>
  </si>
  <si>
    <t>Компенсация за неиспользованный отпуск (ОКЛ/29.3*2)</t>
  </si>
  <si>
    <t>Компенсация за неиспользованный отпуск (МРОТ/29.3*2)</t>
  </si>
  <si>
    <t>ИТОГО</t>
  </si>
  <si>
    <t>нехватает</t>
  </si>
  <si>
    <t xml:space="preserve">Должностной оклад в Трудовом отряде в июне  2015 г. (при 24 часовой рабочей неделе и 5 дневной рабочей неделе =МРОТ/167*99,8)  </t>
  </si>
  <si>
    <t>на  июнь 2016 г.</t>
  </si>
  <si>
    <t xml:space="preserve">Должностной оклад в Трудовом отряде в июне  2016 г. (при 24 часовой рабочей неделе и 5 дневной рабочей неделе =МРОТ/167*99,8)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</si>
</sst>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0" fontId="2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1" fontId="2" fillId="0" borderId="5" xfId="0" applyNumberFormat="1" applyFont="1" applyBorder="1" applyAlignment="1">
      <alignment vertical="center" wrapText="1"/>
    </xf>
    <xf numFmtId="2" fontId="5" fillId="0" borderId="5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vertical="center" wrapText="1"/>
    </xf>
    <xf numFmtId="2" fontId="2" fillId="0" borderId="2" xfId="0" applyNumberFormat="1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164" fontId="5" fillId="0" borderId="5" xfId="0" applyNumberFormat="1" applyFont="1" applyBorder="1" applyAlignment="1">
      <alignment vertical="center" wrapText="1"/>
    </xf>
    <xf numFmtId="2" fontId="2" fillId="0" borderId="6" xfId="0" applyNumberFormat="1" applyFont="1" applyBorder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2" fontId="0" fillId="0" borderId="0" xfId="0" applyNumberFormat="1"/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2" fontId="2" fillId="0" borderId="7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15"/>
    </xf>
    <xf numFmtId="0" fontId="7" fillId="0" borderId="0" xfId="0" applyFont="1"/>
    <xf numFmtId="0" fontId="7" fillId="0" borderId="0" xfId="0" applyFont="1" applyAlignment="1">
      <alignment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topLeftCell="A25" workbookViewId="0">
      <selection activeCell="A52" sqref="A52"/>
    </sheetView>
  </sheetViews>
  <sheetFormatPr defaultRowHeight="15" x14ac:dyDescent="0.25"/>
  <cols>
    <col min="1" max="1" width="84.85546875" customWidth="1"/>
    <col min="2" max="2" width="10" customWidth="1"/>
    <col min="3" max="3" width="33.7109375" customWidth="1"/>
  </cols>
  <sheetData>
    <row r="2" spans="1:4" ht="15.75" x14ac:dyDescent="0.25">
      <c r="A2" s="1" t="s">
        <v>0</v>
      </c>
      <c r="B2" s="1"/>
    </row>
    <row r="3" spans="1:4" ht="15.75" x14ac:dyDescent="0.25">
      <c r="A3" s="1" t="s">
        <v>1</v>
      </c>
      <c r="B3" s="1"/>
    </row>
    <row r="4" spans="1:4" ht="15.75" x14ac:dyDescent="0.25">
      <c r="A4" s="2"/>
      <c r="B4" s="2"/>
    </row>
    <row r="5" spans="1:4" ht="15.75" x14ac:dyDescent="0.25">
      <c r="A5" s="2"/>
      <c r="B5" s="2"/>
    </row>
    <row r="6" spans="1:4" ht="18.75" x14ac:dyDescent="0.25">
      <c r="A6" s="3" t="s">
        <v>2</v>
      </c>
      <c r="B6" s="3"/>
    </row>
    <row r="7" spans="1:4" ht="18.75" x14ac:dyDescent="0.25">
      <c r="A7" s="3" t="s">
        <v>3</v>
      </c>
      <c r="B7" s="3"/>
    </row>
    <row r="8" spans="1:4" ht="18.75" x14ac:dyDescent="0.25">
      <c r="A8" s="3" t="s">
        <v>4</v>
      </c>
      <c r="B8" s="3"/>
    </row>
    <row r="9" spans="1:4" ht="18.75" x14ac:dyDescent="0.25">
      <c r="A9" s="3" t="s">
        <v>5</v>
      </c>
      <c r="B9" s="3"/>
    </row>
    <row r="10" spans="1:4" ht="18.75" x14ac:dyDescent="0.25">
      <c r="A10" s="3" t="s">
        <v>6</v>
      </c>
      <c r="B10" s="3"/>
    </row>
    <row r="11" spans="1:4" ht="18.75" x14ac:dyDescent="0.25">
      <c r="A11" s="3" t="s">
        <v>7</v>
      </c>
      <c r="B11" s="3"/>
    </row>
    <row r="12" spans="1:4" ht="18.75" x14ac:dyDescent="0.25">
      <c r="A12" s="4" t="s">
        <v>8</v>
      </c>
      <c r="B12" s="4"/>
    </row>
    <row r="13" spans="1:4" ht="19.5" customHeight="1" thickBot="1" x14ac:dyDescent="0.3">
      <c r="A13" s="3"/>
      <c r="B13" s="3"/>
    </row>
    <row r="14" spans="1:4" ht="24.95" customHeight="1" x14ac:dyDescent="0.25">
      <c r="A14" s="33" t="s">
        <v>32</v>
      </c>
      <c r="B14" s="5">
        <v>9544</v>
      </c>
      <c r="C14" s="33">
        <f>C17*C16</f>
        <v>3714.75</v>
      </c>
      <c r="D14">
        <v>5703.57</v>
      </c>
    </row>
    <row r="15" spans="1:4" ht="24.95" customHeight="1" thickBot="1" x14ac:dyDescent="0.3">
      <c r="A15" s="34"/>
      <c r="B15" s="6"/>
      <c r="C15" s="34"/>
    </row>
    <row r="16" spans="1:4" ht="24.95" customHeight="1" thickBot="1" x14ac:dyDescent="0.3">
      <c r="A16" s="7" t="s">
        <v>10</v>
      </c>
      <c r="B16" s="7">
        <v>9544</v>
      </c>
      <c r="C16" s="6">
        <v>65</v>
      </c>
    </row>
    <row r="17" spans="1:9" ht="24.95" customHeight="1" thickBot="1" x14ac:dyDescent="0.3">
      <c r="A17" s="7" t="s">
        <v>11</v>
      </c>
      <c r="B17" s="7"/>
      <c r="C17" s="6">
        <v>57.15</v>
      </c>
    </row>
    <row r="18" spans="1:9" ht="24.95" customHeight="1" thickBot="1" x14ac:dyDescent="0.3">
      <c r="A18" s="7" t="s">
        <v>28</v>
      </c>
      <c r="B18" s="7">
        <f>C14</f>
        <v>3714.75</v>
      </c>
      <c r="C18" s="14">
        <f>B18/29.3*2</f>
        <v>253.5665529010239</v>
      </c>
      <c r="D18" s="23">
        <f>B18/29.3*3</f>
        <v>380.34982935153585</v>
      </c>
    </row>
    <row r="19" spans="1:9" ht="24.95" customHeight="1" thickBot="1" x14ac:dyDescent="0.3">
      <c r="A19" s="7" t="s">
        <v>27</v>
      </c>
      <c r="B19" s="18">
        <f>B18+C18</f>
        <v>3968.3165529010239</v>
      </c>
      <c r="C19" s="14">
        <f>B19*30%</f>
        <v>1190.4949658703072</v>
      </c>
      <c r="D19" s="23">
        <f>(B18+D18)*30%</f>
        <v>1228.5299488054607</v>
      </c>
    </row>
    <row r="20" spans="1:9" ht="24.95" customHeight="1" thickBot="1" x14ac:dyDescent="0.3">
      <c r="A20" s="8" t="s">
        <v>14</v>
      </c>
      <c r="B20" s="21">
        <f>B19</f>
        <v>3968.3165529010239</v>
      </c>
      <c r="C20" s="14">
        <f>B20*0.2%</f>
        <v>7.9366331058020476</v>
      </c>
      <c r="D20" s="23">
        <f>(B18+D18)*0.2%</f>
        <v>8.1901996587030723</v>
      </c>
    </row>
    <row r="21" spans="1:9" ht="24.95" customHeight="1" thickBot="1" x14ac:dyDescent="0.3">
      <c r="A21" s="9">
        <v>2E-3</v>
      </c>
      <c r="B21" s="9"/>
      <c r="C21" s="6"/>
      <c r="D21" s="23"/>
    </row>
    <row r="22" spans="1:9" ht="24.95" customHeight="1" thickBot="1" x14ac:dyDescent="0.3">
      <c r="A22" s="10" t="s">
        <v>15</v>
      </c>
      <c r="B22" s="10"/>
      <c r="C22" s="14">
        <f>C14+C18+C19+C20</f>
        <v>5166.7481518771328</v>
      </c>
      <c r="D22" s="14">
        <f>D14+D18+D19+D20</f>
        <v>7320.6399778156992</v>
      </c>
    </row>
    <row r="23" spans="1:9" ht="24.95" customHeight="1" thickBot="1" x14ac:dyDescent="0.3">
      <c r="A23" s="7" t="s">
        <v>16</v>
      </c>
      <c r="B23" s="18">
        <f>B20</f>
        <v>3968.3165529010239</v>
      </c>
      <c r="C23" s="15">
        <f>B23*13%</f>
        <v>515.88115187713311</v>
      </c>
    </row>
    <row r="24" spans="1:9" ht="24.95" customHeight="1" thickBot="1" x14ac:dyDescent="0.3">
      <c r="A24" s="10" t="s">
        <v>17</v>
      </c>
      <c r="B24" s="22">
        <f>B23</f>
        <v>3968.3165529010239</v>
      </c>
      <c r="C24" s="16">
        <f>C14+C18-(ROUND(C23,0))</f>
        <v>3452.3165529010239</v>
      </c>
    </row>
    <row r="25" spans="1:9" ht="18.75" x14ac:dyDescent="0.25">
      <c r="A25" s="11" t="s">
        <v>18</v>
      </c>
      <c r="B25" s="11" t="s">
        <v>30</v>
      </c>
      <c r="C25" s="23">
        <f>C22*50</f>
        <v>258337.40759385665</v>
      </c>
      <c r="D25">
        <f>D22*50</f>
        <v>366031.99889078498</v>
      </c>
      <c r="I25" s="11" t="s">
        <v>18</v>
      </c>
    </row>
    <row r="26" spans="1:9" ht="18.75" x14ac:dyDescent="0.25">
      <c r="A26" s="3" t="s">
        <v>18</v>
      </c>
      <c r="B26" s="3"/>
      <c r="C26">
        <v>270340</v>
      </c>
      <c r="D26">
        <v>270340</v>
      </c>
    </row>
    <row r="27" spans="1:9" ht="18.75" x14ac:dyDescent="0.25">
      <c r="A27" s="3"/>
      <c r="B27" s="3" t="s">
        <v>31</v>
      </c>
      <c r="C27" s="23">
        <f>C25+C45-C26</f>
        <v>1271.9063788395724</v>
      </c>
      <c r="D27">
        <f>D25-D26</f>
        <v>95691.998890784977</v>
      </c>
    </row>
    <row r="28" spans="1:9" ht="18.75" x14ac:dyDescent="0.25">
      <c r="A28" s="3"/>
      <c r="B28" s="3"/>
    </row>
    <row r="29" spans="1:9" ht="18.75" x14ac:dyDescent="0.25">
      <c r="A29" s="3"/>
      <c r="B29" s="3"/>
    </row>
    <row r="30" spans="1:9" ht="18.75" x14ac:dyDescent="0.25">
      <c r="A30" s="3"/>
      <c r="B30" s="3"/>
    </row>
    <row r="31" spans="1:9" ht="18.75" x14ac:dyDescent="0.25">
      <c r="A31" s="3" t="s">
        <v>2</v>
      </c>
      <c r="B31" s="3"/>
    </row>
    <row r="32" spans="1:9" ht="18.75" x14ac:dyDescent="0.25">
      <c r="A32" s="3" t="s">
        <v>19</v>
      </c>
      <c r="B32" s="3"/>
    </row>
    <row r="33" spans="1:3" ht="18.75" x14ac:dyDescent="0.25">
      <c r="A33" s="3" t="s">
        <v>20</v>
      </c>
      <c r="B33" s="3"/>
    </row>
    <row r="34" spans="1:3" ht="18.75" x14ac:dyDescent="0.25">
      <c r="A34" s="3" t="s">
        <v>21</v>
      </c>
      <c r="B34" s="3"/>
    </row>
    <row r="35" spans="1:3" ht="18.75" x14ac:dyDescent="0.25">
      <c r="A35" s="3" t="s">
        <v>22</v>
      </c>
      <c r="B35" s="3"/>
    </row>
    <row r="36" spans="1:3" ht="18.75" x14ac:dyDescent="0.25">
      <c r="A36" s="3" t="s">
        <v>23</v>
      </c>
      <c r="B36" s="3"/>
    </row>
    <row r="37" spans="1:3" ht="15.75" thickBot="1" x14ac:dyDescent="0.3">
      <c r="A37" s="12"/>
      <c r="B37" s="12"/>
    </row>
    <row r="38" spans="1:3" ht="15" customHeight="1" thickBot="1" x14ac:dyDescent="0.3">
      <c r="A38" s="13" t="s">
        <v>29</v>
      </c>
      <c r="B38" s="13">
        <v>9544</v>
      </c>
      <c r="C38" s="17">
        <f>B38/29.3*2</f>
        <v>651.46757679180882</v>
      </c>
    </row>
    <row r="39" spans="1:3" ht="15" customHeight="1" thickBot="1" x14ac:dyDescent="0.3">
      <c r="A39" s="7" t="s">
        <v>27</v>
      </c>
      <c r="B39" s="18">
        <f>B38+C38</f>
        <v>10195.467576791809</v>
      </c>
      <c r="C39" s="19">
        <f>B39*30%</f>
        <v>3058.6402730375426</v>
      </c>
    </row>
    <row r="40" spans="1:3" ht="15" customHeight="1" x14ac:dyDescent="0.25">
      <c r="A40" s="8" t="s">
        <v>14</v>
      </c>
      <c r="B40" s="8"/>
      <c r="C40" s="35">
        <f>B39*0.2%</f>
        <v>20.390935153583619</v>
      </c>
    </row>
    <row r="41" spans="1:3" ht="15" customHeight="1" thickBot="1" x14ac:dyDescent="0.3">
      <c r="A41" s="9">
        <v>2E-3</v>
      </c>
      <c r="B41" s="9"/>
      <c r="C41" s="36"/>
    </row>
    <row r="42" spans="1:3" ht="15" customHeight="1" thickBot="1" x14ac:dyDescent="0.3">
      <c r="A42" s="10" t="s">
        <v>25</v>
      </c>
      <c r="B42" s="10"/>
      <c r="C42" s="20">
        <f>B39+C39+C40</f>
        <v>13274.498784982936</v>
      </c>
    </row>
    <row r="43" spans="1:3" ht="15" customHeight="1" thickBot="1" x14ac:dyDescent="0.3">
      <c r="A43" s="7" t="s">
        <v>26</v>
      </c>
      <c r="B43" s="7"/>
      <c r="C43" s="15">
        <f>B39*13%</f>
        <v>1325.4107849829352</v>
      </c>
    </row>
    <row r="44" spans="1:3" ht="15" customHeight="1" thickBot="1" x14ac:dyDescent="0.3">
      <c r="A44" s="10" t="s">
        <v>17</v>
      </c>
      <c r="B44" s="10"/>
      <c r="C44" s="16">
        <f>B39-(ROUND(C43,0))</f>
        <v>8870.4675767918088</v>
      </c>
    </row>
    <row r="45" spans="1:3" x14ac:dyDescent="0.25">
      <c r="C45" s="23">
        <f>C42*1</f>
        <v>13274.498784982936</v>
      </c>
    </row>
  </sheetData>
  <mergeCells count="3">
    <mergeCell ref="A14:A15"/>
    <mergeCell ref="C14:C15"/>
    <mergeCell ref="C40:C4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5"/>
  <sheetViews>
    <sheetView tabSelected="1" workbookViewId="0">
      <selection activeCell="A16" sqref="A16"/>
    </sheetView>
  </sheetViews>
  <sheetFormatPr defaultRowHeight="15" x14ac:dyDescent="0.25"/>
  <cols>
    <col min="1" max="1" width="84.85546875" customWidth="1"/>
    <col min="2" max="2" width="10" customWidth="1"/>
    <col min="3" max="3" width="33.7109375" customWidth="1"/>
  </cols>
  <sheetData>
    <row r="2" spans="1:3" ht="15.75" x14ac:dyDescent="0.25">
      <c r="A2" s="1"/>
      <c r="B2" s="1"/>
      <c r="C2" s="31" t="s">
        <v>0</v>
      </c>
    </row>
    <row r="3" spans="1:3" ht="59.25" customHeight="1" x14ac:dyDescent="0.25">
      <c r="A3" s="30"/>
      <c r="B3" s="1"/>
      <c r="C3" s="32" t="s">
        <v>1</v>
      </c>
    </row>
    <row r="4" spans="1:3" ht="15.75" x14ac:dyDescent="0.25">
      <c r="A4" s="2"/>
      <c r="B4" s="2"/>
    </row>
    <row r="5" spans="1:3" ht="15.75" x14ac:dyDescent="0.25">
      <c r="A5" s="2"/>
      <c r="B5" s="2"/>
    </row>
    <row r="6" spans="1:3" ht="18.75" x14ac:dyDescent="0.25">
      <c r="A6" s="3" t="s">
        <v>2</v>
      </c>
      <c r="B6" s="3"/>
    </row>
    <row r="7" spans="1:3" ht="18.75" x14ac:dyDescent="0.25">
      <c r="A7" s="3" t="s">
        <v>3</v>
      </c>
      <c r="B7" s="3"/>
    </row>
    <row r="8" spans="1:3" ht="18.75" x14ac:dyDescent="0.25">
      <c r="A8" s="3" t="s">
        <v>4</v>
      </c>
      <c r="B8" s="3"/>
    </row>
    <row r="9" spans="1:3" ht="18.75" x14ac:dyDescent="0.25">
      <c r="A9" s="3" t="s">
        <v>5</v>
      </c>
      <c r="B9" s="3"/>
    </row>
    <row r="10" spans="1:3" ht="18.75" x14ac:dyDescent="0.25">
      <c r="A10" s="3" t="s">
        <v>6</v>
      </c>
      <c r="B10" s="3"/>
    </row>
    <row r="11" spans="1:3" ht="18.75" x14ac:dyDescent="0.25">
      <c r="A11" s="3" t="s">
        <v>7</v>
      </c>
      <c r="B11" s="3"/>
    </row>
    <row r="12" spans="1:3" ht="18.75" x14ac:dyDescent="0.25">
      <c r="A12" s="4" t="s">
        <v>33</v>
      </c>
      <c r="B12" s="4"/>
    </row>
    <row r="13" spans="1:3" ht="19.5" customHeight="1" thickBot="1" x14ac:dyDescent="0.3">
      <c r="A13" s="3"/>
      <c r="B13" s="3"/>
    </row>
    <row r="14" spans="1:3" ht="24.95" customHeight="1" x14ac:dyDescent="0.25">
      <c r="A14" s="33" t="s">
        <v>34</v>
      </c>
      <c r="B14" s="24">
        <v>9544</v>
      </c>
      <c r="C14" s="33">
        <f>C17*C16</f>
        <v>3714.75</v>
      </c>
    </row>
    <row r="15" spans="1:3" ht="24.95" customHeight="1" thickBot="1" x14ac:dyDescent="0.3">
      <c r="A15" s="34"/>
      <c r="B15" s="25"/>
      <c r="C15" s="34"/>
    </row>
    <row r="16" spans="1:3" ht="24.95" customHeight="1" thickBot="1" x14ac:dyDescent="0.3">
      <c r="A16" s="7" t="s">
        <v>10</v>
      </c>
      <c r="B16" s="7">
        <v>9544</v>
      </c>
      <c r="C16" s="25">
        <v>65</v>
      </c>
    </row>
    <row r="17" spans="1:9" ht="24.95" customHeight="1" thickBot="1" x14ac:dyDescent="0.3">
      <c r="A17" s="7" t="s">
        <v>11</v>
      </c>
      <c r="B17" s="7"/>
      <c r="C17" s="25">
        <v>57.15</v>
      </c>
    </row>
    <row r="18" spans="1:9" ht="24.95" customHeight="1" thickBot="1" x14ac:dyDescent="0.3">
      <c r="A18" s="7" t="s">
        <v>28</v>
      </c>
      <c r="B18" s="7">
        <f>C14</f>
        <v>3714.75</v>
      </c>
      <c r="C18" s="14">
        <f>B18/29.3*2</f>
        <v>253.5665529010239</v>
      </c>
      <c r="D18" s="23"/>
    </row>
    <row r="19" spans="1:9" ht="24.95" customHeight="1" thickBot="1" x14ac:dyDescent="0.3">
      <c r="A19" s="7" t="s">
        <v>27</v>
      </c>
      <c r="B19" s="18">
        <f>B18+C18</f>
        <v>3968.3165529010239</v>
      </c>
      <c r="C19" s="14">
        <f>B19*30%</f>
        <v>1190.4949658703072</v>
      </c>
      <c r="D19" s="23"/>
    </row>
    <row r="20" spans="1:9" ht="24.95" customHeight="1" thickBot="1" x14ac:dyDescent="0.3">
      <c r="A20" s="8" t="s">
        <v>14</v>
      </c>
      <c r="B20" s="21">
        <f>B19</f>
        <v>3968.3165529010239</v>
      </c>
      <c r="C20" s="14">
        <f>B20*0.2%</f>
        <v>7.9366331058020476</v>
      </c>
      <c r="D20" s="23"/>
    </row>
    <row r="21" spans="1:9" ht="24.95" customHeight="1" thickBot="1" x14ac:dyDescent="0.3">
      <c r="A21" s="9">
        <v>2E-3</v>
      </c>
      <c r="B21" s="9"/>
      <c r="C21" s="28"/>
      <c r="D21" s="23"/>
    </row>
    <row r="22" spans="1:9" ht="24.95" customHeight="1" thickBot="1" x14ac:dyDescent="0.3">
      <c r="A22" s="10" t="s">
        <v>15</v>
      </c>
      <c r="B22" s="10"/>
      <c r="C22" s="29">
        <f>C14+C18+C19+C20</f>
        <v>5166.7481518771328</v>
      </c>
      <c r="D22" s="27"/>
    </row>
    <row r="23" spans="1:9" ht="24.95" customHeight="1" thickBot="1" x14ac:dyDescent="0.3">
      <c r="A23" s="7" t="s">
        <v>16</v>
      </c>
      <c r="B23" s="18">
        <f>B20</f>
        <v>3968.3165529010239</v>
      </c>
      <c r="C23" s="15">
        <f>B23*13%</f>
        <v>515.88115187713311</v>
      </c>
    </row>
    <row r="24" spans="1:9" ht="24.95" customHeight="1" thickBot="1" x14ac:dyDescent="0.3">
      <c r="A24" s="10" t="s">
        <v>17</v>
      </c>
      <c r="B24" s="22">
        <f>B23</f>
        <v>3968.3165529010239</v>
      </c>
      <c r="C24" s="16">
        <f>C14+C18-(ROUND(C23,0))</f>
        <v>3452.3165529010239</v>
      </c>
    </row>
    <row r="25" spans="1:9" ht="18.75" x14ac:dyDescent="0.25">
      <c r="A25" s="11" t="s">
        <v>18</v>
      </c>
      <c r="B25" s="11"/>
      <c r="C25" s="23"/>
      <c r="I25" s="11" t="s">
        <v>18</v>
      </c>
    </row>
    <row r="26" spans="1:9" ht="18.75" x14ac:dyDescent="0.25">
      <c r="A26" s="3" t="s">
        <v>18</v>
      </c>
      <c r="B26" s="3"/>
    </row>
    <row r="27" spans="1:9" ht="18.75" x14ac:dyDescent="0.25">
      <c r="A27" s="3"/>
      <c r="B27" s="3"/>
      <c r="C27" s="23"/>
    </row>
    <row r="28" spans="1:9" ht="18.75" x14ac:dyDescent="0.25">
      <c r="A28" s="3"/>
      <c r="B28" s="3"/>
    </row>
    <row r="29" spans="1:9" ht="18.75" x14ac:dyDescent="0.25">
      <c r="A29" s="3"/>
      <c r="B29" s="3"/>
    </row>
    <row r="30" spans="1:9" ht="18.75" x14ac:dyDescent="0.25">
      <c r="A30" s="3"/>
      <c r="B30" s="3"/>
    </row>
    <row r="31" spans="1:9" ht="18.75" x14ac:dyDescent="0.25">
      <c r="A31" s="3" t="s">
        <v>2</v>
      </c>
      <c r="B31" s="3"/>
    </row>
    <row r="32" spans="1:9" ht="18.75" x14ac:dyDescent="0.25">
      <c r="A32" s="3" t="s">
        <v>19</v>
      </c>
      <c r="B32" s="3"/>
    </row>
    <row r="33" spans="1:3" ht="18.75" x14ac:dyDescent="0.25">
      <c r="A33" s="3" t="s">
        <v>20</v>
      </c>
      <c r="B33" s="3"/>
    </row>
    <row r="34" spans="1:3" ht="18.75" x14ac:dyDescent="0.25">
      <c r="A34" s="3" t="s">
        <v>21</v>
      </c>
      <c r="B34" s="3"/>
    </row>
    <row r="35" spans="1:3" ht="18.75" x14ac:dyDescent="0.25">
      <c r="A35" s="3" t="s">
        <v>22</v>
      </c>
      <c r="B35" s="3"/>
    </row>
    <row r="36" spans="1:3" ht="18.75" x14ac:dyDescent="0.25">
      <c r="A36" s="3" t="s">
        <v>23</v>
      </c>
      <c r="B36" s="3"/>
    </row>
    <row r="37" spans="1:3" ht="15.75" thickBot="1" x14ac:dyDescent="0.3">
      <c r="A37" s="12"/>
      <c r="B37" s="12"/>
    </row>
    <row r="38" spans="1:3" ht="15" customHeight="1" thickBot="1" x14ac:dyDescent="0.3">
      <c r="A38" s="13" t="s">
        <v>29</v>
      </c>
      <c r="B38" s="13">
        <v>9544</v>
      </c>
      <c r="C38" s="17">
        <f>B38/29.3*2</f>
        <v>651.46757679180882</v>
      </c>
    </row>
    <row r="39" spans="1:3" ht="15" customHeight="1" thickBot="1" x14ac:dyDescent="0.3">
      <c r="A39" s="7" t="s">
        <v>27</v>
      </c>
      <c r="B39" s="18">
        <f>B38+C38</f>
        <v>10195.467576791809</v>
      </c>
      <c r="C39" s="26">
        <f>B39*30%</f>
        <v>3058.6402730375426</v>
      </c>
    </row>
    <row r="40" spans="1:3" ht="15" customHeight="1" x14ac:dyDescent="0.25">
      <c r="A40" s="8" t="s">
        <v>14</v>
      </c>
      <c r="B40" s="8"/>
      <c r="C40" s="35">
        <f>B39*0.2%</f>
        <v>20.390935153583619</v>
      </c>
    </row>
    <row r="41" spans="1:3" ht="15" customHeight="1" thickBot="1" x14ac:dyDescent="0.3">
      <c r="A41" s="9">
        <v>2E-3</v>
      </c>
      <c r="B41" s="9"/>
      <c r="C41" s="36"/>
    </row>
    <row r="42" spans="1:3" ht="15" customHeight="1" thickBot="1" x14ac:dyDescent="0.3">
      <c r="A42" s="10" t="s">
        <v>25</v>
      </c>
      <c r="B42" s="10"/>
      <c r="C42" s="20">
        <f>B39+C39+C40</f>
        <v>13274.498784982936</v>
      </c>
    </row>
    <row r="43" spans="1:3" ht="15" customHeight="1" thickBot="1" x14ac:dyDescent="0.3">
      <c r="A43" s="7" t="s">
        <v>26</v>
      </c>
      <c r="B43" s="7"/>
      <c r="C43" s="15">
        <f>B39*13%</f>
        <v>1325.4107849829352</v>
      </c>
    </row>
    <row r="44" spans="1:3" ht="15" customHeight="1" thickBot="1" x14ac:dyDescent="0.3">
      <c r="A44" s="10" t="s">
        <v>17</v>
      </c>
      <c r="B44" s="10"/>
      <c r="C44" s="16">
        <f>B39-(ROUND(C43,0))</f>
        <v>8870.4675767918088</v>
      </c>
    </row>
    <row r="45" spans="1:3" x14ac:dyDescent="0.25">
      <c r="C45" s="23"/>
    </row>
  </sheetData>
  <mergeCells count="3">
    <mergeCell ref="A14:A15"/>
    <mergeCell ref="C14:C15"/>
    <mergeCell ref="C40:C41"/>
  </mergeCells>
  <pageMargins left="0.25" right="0.25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"/>
  <sheetViews>
    <sheetView topLeftCell="A16" workbookViewId="0">
      <selection activeCell="F24" sqref="F24"/>
    </sheetView>
  </sheetViews>
  <sheetFormatPr defaultRowHeight="15" x14ac:dyDescent="0.25"/>
  <cols>
    <col min="1" max="1" width="84.85546875" customWidth="1"/>
    <col min="2" max="2" width="10" customWidth="1"/>
    <col min="3" max="3" width="33.7109375" customWidth="1"/>
  </cols>
  <sheetData>
    <row r="2" spans="1:3" ht="15.75" x14ac:dyDescent="0.25">
      <c r="A2" s="1" t="s">
        <v>0</v>
      </c>
      <c r="B2" s="1"/>
    </row>
    <row r="3" spans="1:3" ht="15.75" x14ac:dyDescent="0.25">
      <c r="A3" s="1" t="s">
        <v>1</v>
      </c>
      <c r="B3" s="1"/>
    </row>
    <row r="4" spans="1:3" ht="15.75" x14ac:dyDescent="0.25">
      <c r="A4" s="2"/>
      <c r="B4" s="2"/>
    </row>
    <row r="5" spans="1:3" ht="15.75" x14ac:dyDescent="0.25">
      <c r="A5" s="2"/>
      <c r="B5" s="2"/>
    </row>
    <row r="6" spans="1:3" ht="18.75" x14ac:dyDescent="0.25">
      <c r="A6" s="3" t="s">
        <v>2</v>
      </c>
      <c r="B6" s="3"/>
    </row>
    <row r="7" spans="1:3" ht="18.75" x14ac:dyDescent="0.25">
      <c r="A7" s="3" t="s">
        <v>3</v>
      </c>
      <c r="B7" s="3"/>
    </row>
    <row r="8" spans="1:3" ht="18.75" x14ac:dyDescent="0.25">
      <c r="A8" s="3" t="s">
        <v>4</v>
      </c>
      <c r="B8" s="3"/>
    </row>
    <row r="9" spans="1:3" ht="18.75" x14ac:dyDescent="0.25">
      <c r="A9" s="3" t="s">
        <v>5</v>
      </c>
      <c r="B9" s="3"/>
    </row>
    <row r="10" spans="1:3" ht="18.75" x14ac:dyDescent="0.25">
      <c r="A10" s="3" t="s">
        <v>6</v>
      </c>
      <c r="B10" s="3"/>
    </row>
    <row r="11" spans="1:3" ht="18.75" x14ac:dyDescent="0.25">
      <c r="A11" s="3" t="s">
        <v>7</v>
      </c>
      <c r="B11" s="3"/>
    </row>
    <row r="12" spans="1:3" ht="18.75" x14ac:dyDescent="0.25">
      <c r="A12" s="4" t="s">
        <v>8</v>
      </c>
      <c r="B12" s="4"/>
    </row>
    <row r="13" spans="1:3" ht="19.5" customHeight="1" thickBot="1" x14ac:dyDescent="0.3">
      <c r="A13" s="3"/>
      <c r="B13" s="3"/>
    </row>
    <row r="14" spans="1:3" ht="24.95" customHeight="1" x14ac:dyDescent="0.25">
      <c r="A14" s="33" t="s">
        <v>9</v>
      </c>
      <c r="B14" s="5"/>
      <c r="C14" s="33">
        <f>C17*C16</f>
        <v>3807.37</v>
      </c>
    </row>
    <row r="15" spans="1:3" ht="24.95" customHeight="1" thickBot="1" x14ac:dyDescent="0.3">
      <c r="A15" s="34"/>
      <c r="B15" s="6"/>
      <c r="C15" s="34"/>
    </row>
    <row r="16" spans="1:3" ht="24.95" customHeight="1" thickBot="1" x14ac:dyDescent="0.3">
      <c r="A16" s="7" t="s">
        <v>10</v>
      </c>
      <c r="B16" s="7"/>
      <c r="C16" s="6">
        <v>99.8</v>
      </c>
    </row>
    <row r="17" spans="1:9" ht="24.95" customHeight="1" thickBot="1" x14ac:dyDescent="0.3">
      <c r="A17" s="7" t="s">
        <v>11</v>
      </c>
      <c r="B17" s="7"/>
      <c r="C17" s="6">
        <v>38.15</v>
      </c>
    </row>
    <row r="18" spans="1:9" ht="24.95" customHeight="1" thickBot="1" x14ac:dyDescent="0.3">
      <c r="A18" s="7" t="s">
        <v>12</v>
      </c>
      <c r="B18" s="7"/>
      <c r="C18" s="14">
        <f>C14/29.3*3</f>
        <v>389.83310580204778</v>
      </c>
    </row>
    <row r="19" spans="1:9" ht="24.95" customHeight="1" thickBot="1" x14ac:dyDescent="0.3">
      <c r="A19" s="7" t="s">
        <v>13</v>
      </c>
      <c r="B19" s="7"/>
      <c r="C19" s="14">
        <f>(C14+C18)*30%</f>
        <v>1259.1609317406142</v>
      </c>
    </row>
    <row r="20" spans="1:9" ht="24.95" customHeight="1" thickBot="1" x14ac:dyDescent="0.3">
      <c r="A20" s="8" t="s">
        <v>14</v>
      </c>
      <c r="B20" s="8"/>
      <c r="C20" s="14">
        <f>(C14+C18)*0.2%</f>
        <v>8.3944062116040961</v>
      </c>
    </row>
    <row r="21" spans="1:9" ht="24.95" customHeight="1" thickBot="1" x14ac:dyDescent="0.3">
      <c r="A21" s="9">
        <v>2E-3</v>
      </c>
      <c r="B21" s="9"/>
      <c r="C21" s="6"/>
    </row>
    <row r="22" spans="1:9" ht="24.95" customHeight="1" thickBot="1" x14ac:dyDescent="0.3">
      <c r="A22" s="10" t="s">
        <v>15</v>
      </c>
      <c r="B22" s="10"/>
      <c r="C22" s="14">
        <f>C14+C18+C19+C20</f>
        <v>5464.7584437542664</v>
      </c>
    </row>
    <row r="23" spans="1:9" ht="24.95" customHeight="1" thickBot="1" x14ac:dyDescent="0.3">
      <c r="A23" s="7" t="s">
        <v>16</v>
      </c>
      <c r="B23" s="7"/>
      <c r="C23" s="15">
        <f>(C14+C18)*13%</f>
        <v>545.63640375426621</v>
      </c>
    </row>
    <row r="24" spans="1:9" ht="24.95" customHeight="1" thickBot="1" x14ac:dyDescent="0.3">
      <c r="A24" s="10" t="s">
        <v>17</v>
      </c>
      <c r="B24" s="10"/>
      <c r="C24" s="16">
        <f>C14+C18-(ROUND(C23,0))</f>
        <v>3651.2031058020475</v>
      </c>
    </row>
    <row r="25" spans="1:9" ht="18.75" x14ac:dyDescent="0.25">
      <c r="A25" s="11" t="s">
        <v>18</v>
      </c>
      <c r="B25" s="11"/>
      <c r="I25" s="11" t="s">
        <v>18</v>
      </c>
    </row>
    <row r="26" spans="1:9" ht="18.75" x14ac:dyDescent="0.25">
      <c r="A26" s="3" t="s">
        <v>18</v>
      </c>
      <c r="B26" s="3"/>
    </row>
    <row r="27" spans="1:9" ht="18.75" x14ac:dyDescent="0.25">
      <c r="A27" s="3"/>
      <c r="B27" s="3"/>
    </row>
    <row r="28" spans="1:9" ht="18.75" x14ac:dyDescent="0.25">
      <c r="A28" s="3"/>
      <c r="B28" s="3"/>
    </row>
    <row r="29" spans="1:9" ht="18.75" x14ac:dyDescent="0.25">
      <c r="A29" s="3"/>
      <c r="B29" s="3"/>
    </row>
    <row r="30" spans="1:9" ht="18.75" x14ac:dyDescent="0.25">
      <c r="A30" s="3"/>
      <c r="B30" s="3"/>
    </row>
    <row r="31" spans="1:9" ht="18.75" x14ac:dyDescent="0.25">
      <c r="A31" s="3" t="s">
        <v>2</v>
      </c>
      <c r="B31" s="3"/>
    </row>
    <row r="32" spans="1:9" ht="18.75" x14ac:dyDescent="0.25">
      <c r="A32" s="3" t="s">
        <v>19</v>
      </c>
      <c r="B32" s="3"/>
    </row>
    <row r="33" spans="1:3" ht="18.75" x14ac:dyDescent="0.25">
      <c r="A33" s="3" t="s">
        <v>20</v>
      </c>
      <c r="B33" s="3"/>
    </row>
    <row r="34" spans="1:3" ht="18.75" x14ac:dyDescent="0.25">
      <c r="A34" s="3" t="s">
        <v>21</v>
      </c>
      <c r="B34" s="3"/>
    </row>
    <row r="35" spans="1:3" ht="18.75" x14ac:dyDescent="0.25">
      <c r="A35" s="3" t="s">
        <v>22</v>
      </c>
      <c r="B35" s="3"/>
    </row>
    <row r="36" spans="1:3" ht="18.75" x14ac:dyDescent="0.25">
      <c r="A36" s="3" t="s">
        <v>23</v>
      </c>
      <c r="B36" s="3"/>
    </row>
    <row r="37" spans="1:3" ht="15.75" thickBot="1" x14ac:dyDescent="0.3">
      <c r="A37" s="12"/>
      <c r="B37" s="12"/>
    </row>
    <row r="38" spans="1:3" ht="15" customHeight="1" thickBot="1" x14ac:dyDescent="0.3">
      <c r="A38" s="13" t="s">
        <v>24</v>
      </c>
      <c r="B38" s="13">
        <v>6371</v>
      </c>
      <c r="C38" s="17">
        <f>B38/29.3*2</f>
        <v>434.88054607508531</v>
      </c>
    </row>
    <row r="39" spans="1:3" ht="15" customHeight="1" thickBot="1" x14ac:dyDescent="0.3">
      <c r="A39" s="7" t="s">
        <v>27</v>
      </c>
      <c r="B39" s="18">
        <f>B38+C38</f>
        <v>6805.8805460750855</v>
      </c>
      <c r="C39" s="19">
        <f>B39*30%</f>
        <v>2041.7641638225255</v>
      </c>
    </row>
    <row r="40" spans="1:3" ht="15" customHeight="1" x14ac:dyDescent="0.25">
      <c r="A40" s="8" t="s">
        <v>14</v>
      </c>
      <c r="B40" s="8"/>
      <c r="C40" s="35">
        <f>B39*0.2%</f>
        <v>13.611761092150171</v>
      </c>
    </row>
    <row r="41" spans="1:3" ht="15" customHeight="1" thickBot="1" x14ac:dyDescent="0.3">
      <c r="A41" s="9">
        <v>2E-3</v>
      </c>
      <c r="B41" s="9"/>
      <c r="C41" s="36"/>
    </row>
    <row r="42" spans="1:3" ht="15" customHeight="1" thickBot="1" x14ac:dyDescent="0.3">
      <c r="A42" s="10" t="s">
        <v>25</v>
      </c>
      <c r="B42" s="10"/>
      <c r="C42" s="20">
        <f>B39+C39+C40</f>
        <v>8861.2564709897615</v>
      </c>
    </row>
    <row r="43" spans="1:3" ht="15" customHeight="1" thickBot="1" x14ac:dyDescent="0.3">
      <c r="A43" s="7" t="s">
        <v>26</v>
      </c>
      <c r="B43" s="7"/>
      <c r="C43" s="15">
        <f>B39*13%</f>
        <v>884.76447098976109</v>
      </c>
    </row>
    <row r="44" spans="1:3" ht="15" customHeight="1" thickBot="1" x14ac:dyDescent="0.3">
      <c r="A44" s="10" t="s">
        <v>17</v>
      </c>
      <c r="B44" s="10"/>
      <c r="C44" s="16">
        <f>B39-(ROUND(C43,0))</f>
        <v>5920.8805460750855</v>
      </c>
    </row>
  </sheetData>
  <mergeCells count="3">
    <mergeCell ref="A14:A15"/>
    <mergeCell ref="C14:C15"/>
    <mergeCell ref="C40:C4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 (2)</vt:lpstr>
      <vt:lpstr>Лист1 (3)</vt:lpstr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buchgalter</dc:creator>
  <cp:lastModifiedBy>User</cp:lastModifiedBy>
  <cp:lastPrinted>2016-05-30T03:35:17Z</cp:lastPrinted>
  <dcterms:created xsi:type="dcterms:W3CDTF">2015-05-19T04:00:32Z</dcterms:created>
  <dcterms:modified xsi:type="dcterms:W3CDTF">2016-05-30T03:42:08Z</dcterms:modified>
</cp:coreProperties>
</file>