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360" yWindow="300" windowWidth="18735" windowHeight="11640" tabRatio="717"/>
  </bookViews>
  <sheets>
    <sheet name="ГПприл6-ГЗ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'ГПприл6-ГЗ'!$4:$5</definedName>
    <definedName name="кат">#REF!</definedName>
    <definedName name="М1">[7]ПРОГНОЗ_1!#REF!</definedName>
    <definedName name="Мониторинг1">'[8]Гр5(о)'!#REF!</definedName>
    <definedName name="_xlnm.Print_Area" localSheetId="0">'ГПприл6-ГЗ'!$A$1:$I$241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45621"/>
</workbook>
</file>

<file path=xl/calcChain.xml><?xml version="1.0" encoding="utf-8"?>
<calcChain xmlns="http://schemas.openxmlformats.org/spreadsheetml/2006/main">
  <c r="I210" i="10" l="1"/>
  <c r="I209" i="10"/>
  <c r="I208" i="10"/>
  <c r="I207" i="10"/>
  <c r="I206" i="10"/>
  <c r="I205" i="10"/>
  <c r="I204" i="10"/>
  <c r="I203" i="10"/>
  <c r="H203" i="10"/>
  <c r="G203" i="10"/>
  <c r="H202" i="10"/>
  <c r="I202" i="10" s="1"/>
  <c r="G202" i="10"/>
  <c r="I199" i="10"/>
  <c r="I198" i="10"/>
  <c r="I197" i="10"/>
  <c r="I196" i="10"/>
  <c r="I195" i="10"/>
  <c r="I194" i="10"/>
  <c r="I193" i="10"/>
  <c r="I192" i="10"/>
  <c r="H192" i="10"/>
  <c r="G192" i="10"/>
  <c r="H191" i="10"/>
  <c r="I191" i="10" s="1"/>
  <c r="G191" i="10"/>
  <c r="I188" i="10"/>
  <c r="I187" i="10"/>
  <c r="I186" i="10"/>
  <c r="I185" i="10"/>
  <c r="I184" i="10"/>
  <c r="I183" i="10"/>
  <c r="I182" i="10"/>
  <c r="I181" i="10"/>
  <c r="H181" i="10"/>
  <c r="G181" i="10"/>
  <c r="H180" i="10"/>
  <c r="I180" i="10" s="1"/>
  <c r="G180" i="10"/>
  <c r="H178" i="10"/>
  <c r="I178" i="10" s="1"/>
  <c r="G178" i="10"/>
  <c r="H177" i="10"/>
  <c r="I177" i="10" s="1"/>
  <c r="G177" i="10"/>
  <c r="H176" i="10"/>
  <c r="I176" i="10" s="1"/>
  <c r="G176" i="10"/>
  <c r="H173" i="10"/>
  <c r="I173" i="10" s="1"/>
  <c r="G173" i="10"/>
  <c r="I172" i="10"/>
  <c r="H172" i="10"/>
  <c r="G172" i="10"/>
  <c r="I171" i="10"/>
  <c r="H170" i="10"/>
  <c r="I170" i="10" s="1"/>
  <c r="G170" i="10"/>
  <c r="E170" i="10"/>
  <c r="D170" i="10"/>
  <c r="C170" i="10"/>
  <c r="B170" i="10"/>
  <c r="H169" i="10"/>
  <c r="I169" i="10" s="1"/>
  <c r="G169" i="10"/>
  <c r="I167" i="10"/>
  <c r="I166" i="10"/>
  <c r="I165" i="10"/>
  <c r="I164" i="10"/>
  <c r="I163" i="10"/>
  <c r="I162" i="10"/>
  <c r="I161" i="10"/>
  <c r="I160" i="10"/>
  <c r="H160" i="10"/>
  <c r="G160" i="10"/>
  <c r="H159" i="10"/>
  <c r="I159" i="10" s="1"/>
  <c r="G159" i="10"/>
  <c r="I155" i="10"/>
  <c r="I154" i="10"/>
  <c r="I153" i="10"/>
  <c r="I152" i="10"/>
  <c r="I151" i="10"/>
  <c r="I150" i="10"/>
  <c r="I149" i="10"/>
  <c r="I148" i="10"/>
  <c r="H148" i="10"/>
  <c r="G148" i="10"/>
  <c r="H147" i="10"/>
  <c r="I147" i="10" s="1"/>
  <c r="G147" i="10"/>
  <c r="I144" i="10"/>
  <c r="I143" i="10"/>
  <c r="I142" i="10"/>
  <c r="I141" i="10"/>
  <c r="I140" i="10"/>
  <c r="I139" i="10"/>
  <c r="I138" i="10"/>
  <c r="I137" i="10"/>
  <c r="H137" i="10"/>
  <c r="G137" i="10"/>
  <c r="H136" i="10"/>
  <c r="I136" i="10" s="1"/>
  <c r="G136" i="10"/>
  <c r="I133" i="10"/>
  <c r="I132" i="10"/>
  <c r="I131" i="10"/>
  <c r="I130" i="10"/>
  <c r="I129" i="10"/>
  <c r="I128" i="10"/>
  <c r="I127" i="10"/>
  <c r="I126" i="10"/>
  <c r="H126" i="10"/>
  <c r="G126" i="10"/>
  <c r="H125" i="10"/>
  <c r="I125" i="10" s="1"/>
  <c r="G125" i="10"/>
  <c r="H123" i="10"/>
  <c r="I123" i="10" s="1"/>
  <c r="G123" i="10"/>
  <c r="H122" i="10"/>
  <c r="I122" i="10" s="1"/>
  <c r="G122" i="10"/>
  <c r="H121" i="10"/>
  <c r="I121" i="10" s="1"/>
  <c r="G121" i="10"/>
  <c r="H118" i="10"/>
  <c r="I118" i="10" s="1"/>
  <c r="G118" i="10"/>
  <c r="I117" i="10"/>
  <c r="H117" i="10"/>
  <c r="G117" i="10"/>
  <c r="I116" i="10"/>
  <c r="H115" i="10"/>
  <c r="I115" i="10" s="1"/>
  <c r="G115" i="10"/>
  <c r="E115" i="10"/>
  <c r="D115" i="10"/>
  <c r="C115" i="10"/>
  <c r="B115" i="10"/>
  <c r="H114" i="10"/>
  <c r="I114" i="10" s="1"/>
  <c r="G114" i="10"/>
  <c r="I112" i="10"/>
  <c r="I111" i="10"/>
  <c r="I110" i="10"/>
  <c r="I109" i="10"/>
  <c r="I108" i="10"/>
  <c r="I107" i="10"/>
  <c r="I106" i="10"/>
  <c r="I105" i="10"/>
  <c r="H105" i="10"/>
  <c r="G105" i="10"/>
  <c r="H104" i="10"/>
  <c r="I104" i="10" s="1"/>
  <c r="G104" i="10"/>
  <c r="I100" i="10"/>
  <c r="I99" i="10"/>
  <c r="I98" i="10"/>
  <c r="I97" i="10"/>
  <c r="I96" i="10"/>
  <c r="I95" i="10"/>
  <c r="I94" i="10"/>
  <c r="I93" i="10"/>
  <c r="H93" i="10"/>
  <c r="G93" i="10"/>
  <c r="H92" i="10"/>
  <c r="I92" i="10" s="1"/>
  <c r="G92" i="10"/>
  <c r="I89" i="10"/>
  <c r="I88" i="10"/>
  <c r="I87" i="10"/>
  <c r="I86" i="10"/>
  <c r="I85" i="10"/>
  <c r="I84" i="10"/>
  <c r="I83" i="10"/>
  <c r="I82" i="10"/>
  <c r="H82" i="10"/>
  <c r="G82" i="10"/>
  <c r="H81" i="10"/>
  <c r="I81" i="10" s="1"/>
  <c r="G81" i="10"/>
  <c r="I78" i="10"/>
  <c r="I77" i="10"/>
  <c r="I76" i="10"/>
  <c r="I75" i="10"/>
  <c r="I74" i="10"/>
  <c r="I73" i="10"/>
  <c r="I72" i="10"/>
  <c r="I71" i="10"/>
  <c r="H71" i="10"/>
  <c r="G71" i="10"/>
  <c r="H70" i="10"/>
  <c r="I70" i="10" s="1"/>
  <c r="G70" i="10"/>
  <c r="G219" i="10"/>
  <c r="H219" i="10"/>
  <c r="I219" i="10"/>
  <c r="F223" i="10"/>
  <c r="G223" i="10"/>
  <c r="H223" i="10"/>
  <c r="B225" i="10"/>
  <c r="C225" i="10"/>
  <c r="D225" i="10"/>
  <c r="E225" i="10"/>
  <c r="I244" i="10" l="1"/>
  <c r="H244" i="10"/>
  <c r="G244" i="10"/>
  <c r="F244" i="10"/>
  <c r="I228" i="10" l="1"/>
  <c r="H228" i="10"/>
  <c r="G228" i="10"/>
  <c r="H68" i="10" l="1"/>
  <c r="G68" i="10"/>
  <c r="H67" i="10"/>
  <c r="G67" i="10"/>
  <c r="H66" i="10"/>
  <c r="G66" i="10"/>
  <c r="H63" i="10"/>
  <c r="I63" i="10" s="1"/>
  <c r="G63" i="10"/>
  <c r="I62" i="10"/>
  <c r="H62" i="10"/>
  <c r="G62" i="10"/>
  <c r="I61" i="10"/>
  <c r="H60" i="10"/>
  <c r="I60" i="10" s="1"/>
  <c r="G60" i="10"/>
  <c r="E60" i="10"/>
  <c r="D60" i="10"/>
  <c r="C60" i="10"/>
  <c r="B60" i="10"/>
  <c r="H59" i="10"/>
  <c r="I59" i="10" s="1"/>
  <c r="G59" i="10"/>
  <c r="I57" i="10"/>
  <c r="I56" i="10"/>
  <c r="I55" i="10"/>
  <c r="I54" i="10"/>
  <c r="I53" i="10"/>
  <c r="I52" i="10"/>
  <c r="I51" i="10"/>
  <c r="I50" i="10"/>
  <c r="H50" i="10"/>
  <c r="G50" i="10"/>
  <c r="H49" i="10"/>
  <c r="I49" i="10" s="1"/>
  <c r="G49" i="10"/>
  <c r="M46" i="10"/>
  <c r="L46" i="10"/>
  <c r="K46" i="10"/>
  <c r="F46" i="10"/>
  <c r="H44" i="10"/>
  <c r="G44" i="10"/>
  <c r="F44" i="10"/>
  <c r="F221" i="10" s="1"/>
  <c r="F225" i="10" s="1"/>
  <c r="I44" i="10" l="1"/>
  <c r="I67" i="10"/>
  <c r="I66" i="10"/>
  <c r="I68" i="10"/>
  <c r="I38" i="10"/>
  <c r="M36" i="10"/>
  <c r="L36" i="10"/>
  <c r="K36" i="10"/>
  <c r="H36" i="10"/>
  <c r="I36" i="10" s="1"/>
  <c r="G36" i="10"/>
  <c r="E36" i="10"/>
  <c r="D36" i="10"/>
  <c r="C36" i="10"/>
  <c r="B36" i="10"/>
  <c r="P36" i="10"/>
  <c r="H29" i="10"/>
  <c r="I29" i="10" s="1"/>
  <c r="G29" i="10"/>
  <c r="D29" i="10"/>
  <c r="C29" i="10"/>
  <c r="B29" i="10"/>
  <c r="H28" i="10"/>
  <c r="G28" i="10"/>
  <c r="B28" i="10"/>
  <c r="M23" i="10"/>
  <c r="L23" i="10"/>
  <c r="K23" i="10"/>
  <c r="B23" i="10"/>
  <c r="B14" i="10"/>
  <c r="M11" i="10"/>
  <c r="L11" i="10"/>
  <c r="K11" i="10"/>
  <c r="H11" i="10"/>
  <c r="I11" i="10" s="1"/>
  <c r="G11" i="10"/>
  <c r="D11" i="10"/>
  <c r="C11" i="10"/>
  <c r="B11" i="10"/>
  <c r="M10" i="10"/>
  <c r="L10" i="10"/>
  <c r="K10" i="10"/>
  <c r="I10" i="10"/>
  <c r="H10" i="10"/>
  <c r="G10" i="10"/>
  <c r="E10" i="10"/>
  <c r="B10" i="10"/>
  <c r="O36" i="10" l="1"/>
  <c r="E11" i="10"/>
  <c r="I28" i="10"/>
  <c r="E29" i="10"/>
  <c r="F243" i="10"/>
  <c r="G46" i="10" l="1"/>
  <c r="G221" i="10" s="1"/>
  <c r="G225" i="10" s="1"/>
  <c r="G23" i="10"/>
  <c r="H46" i="10"/>
  <c r="H221" i="10" s="1"/>
  <c r="H225" i="10" s="1"/>
  <c r="H23" i="10"/>
  <c r="F245" i="10"/>
  <c r="G243" i="10" l="1"/>
  <c r="G245" i="10" s="1"/>
  <c r="I23" i="10"/>
  <c r="I46" i="10"/>
  <c r="I221" i="10" s="1"/>
  <c r="I225" i="10" s="1"/>
  <c r="H243" i="10"/>
  <c r="H245" i="10" s="1"/>
  <c r="G230" i="10"/>
  <c r="H230" i="10"/>
  <c r="I243" i="10" l="1"/>
  <c r="I245" i="10" s="1"/>
  <c r="I230" i="10" l="1"/>
</calcChain>
</file>

<file path=xl/sharedStrings.xml><?xml version="1.0" encoding="utf-8"?>
<sst xmlns="http://schemas.openxmlformats.org/spreadsheetml/2006/main" count="253" uniqueCount="79">
  <si>
    <t>2014 год</t>
  </si>
  <si>
    <t>2015 год</t>
  </si>
  <si>
    <t>2016 год</t>
  </si>
  <si>
    <t>Обеспечение деятельности подведомственных учреждений</t>
  </si>
  <si>
    <t>ДТиС</t>
  </si>
  <si>
    <t>бибки</t>
  </si>
  <si>
    <t>автономные</t>
  </si>
  <si>
    <t>бюджетные</t>
  </si>
  <si>
    <t>Краевое государственное бюджетное учреждение культуры Историко-этнографический музей-заповедник «Шушенское»</t>
  </si>
  <si>
    <t>Краевое государственное бюджетное учреждение культуры «Таймырский краеведческий музей»</t>
  </si>
  <si>
    <t>Краевое государственное бюджетное учреждение культуры Красноярский культурно-исторический музейный комплекс</t>
  </si>
  <si>
    <t>Краевое государственное бюджетное учреждение культуры «Красноярский краевой краеведческий музей»</t>
  </si>
  <si>
    <t>Краевое государственное бюджетное учреждение культуры «Красноярский художественный музей имени В.И. Сурикова»</t>
  </si>
  <si>
    <t>театры</t>
  </si>
  <si>
    <t>филармония</t>
  </si>
  <si>
    <t>ССУЗы</t>
  </si>
  <si>
    <t>Т.В. Веселина</t>
  </si>
  <si>
    <t>Первый заместитель министра культуры  Красноярского края</t>
  </si>
  <si>
    <t xml:space="preserve">Краевое государственное автономное учреждение культуры Государственная универсальная научная библиотека Красноярского края  </t>
  </si>
  <si>
    <t>Краевое государственное бюджетное учреждение культуры «Красноярская краевая специальная библиотека – центр социокультурной реабилитации инвалидов по зрению»</t>
  </si>
  <si>
    <t>Краевое государственное бюджетное учреждение культуры Красноярская краевая молодежная библиотека</t>
  </si>
  <si>
    <t>Краевое государственное бюджетное учреждение культуры Красноярская краевая детская библиотека</t>
  </si>
  <si>
    <t>Краевое государственное бюджетное учреждение культуры «Таймырский Дом народного творчества»</t>
  </si>
  <si>
    <t>Краевое государственное бюджетное учреждение культуры «Дом искусств»</t>
  </si>
  <si>
    <t>Краевое государственное автономное учреждение культуры культурно-социальный комплекс «Дворец Труда и Согласия»</t>
  </si>
  <si>
    <t>Краевое государственное автономное учреждение культуры «Центр международных и региональных культурных связей»</t>
  </si>
  <si>
    <t>Краевое государственное бюджетное учреждение культуры «Государственный центр народного творчества Красноярского края»</t>
  </si>
  <si>
    <t>Краевое государственное автономное учреждение культуры Красноярский драматический театр                  им. А.С. Пушкина</t>
  </si>
  <si>
    <t>Краевое государственное автономное учреждение культуры Красноярский государственный театр оперы и балета</t>
  </si>
  <si>
    <t>Краевое государственное бюджетное учреждение культуры Канский драматический театр</t>
  </si>
  <si>
    <t>Краевое государственное бюджетное учреждение культуры «Красноярский кинограф»</t>
  </si>
  <si>
    <t>ГЦНТ, ТДНТ</t>
  </si>
  <si>
    <t>кинограф</t>
  </si>
  <si>
    <t>Краевое государственное автономное образовательное учреждение дополнительного профессионального образования «Красноярский краевой научно-учебный центр кадров культуры»</t>
  </si>
  <si>
    <t>кнуц</t>
  </si>
  <si>
    <t>Краевое государственное автономное учреждение «Красноярский музыкальный театр»</t>
  </si>
  <si>
    <t xml:space="preserve">Показатель объема работы: количество мероприятий </t>
  </si>
  <si>
    <t>Наименование услуги (работы), показателя объема услуги (работы)</t>
  </si>
  <si>
    <t>Обеспечение деятельности (оказание услуг) подведомственных учреждений</t>
  </si>
  <si>
    <t xml:space="preserve">Прогноз сводных показателей муниципальных заданий </t>
  </si>
  <si>
    <t>Подпрограмма 1 "Поддержка библиотечного дела"</t>
  </si>
  <si>
    <t>Показатели объема услуги: количество зарегистрированных пользователей</t>
  </si>
  <si>
    <t>Показатели объема услуги: количество зарегистрированных пользователей в возрасте до 14 лет</t>
  </si>
  <si>
    <t>Показатели объема услуги: количество посещений</t>
  </si>
  <si>
    <t>Показатели объема услуги: количество выполненных справок и консультаций посетителям библиотеки</t>
  </si>
  <si>
    <t>Показатели объема услуги: количество документов, выданных из фонда библиотеки</t>
  </si>
  <si>
    <t>Показатели объема услуги: количество документов, выданных из фонда удаленным пользователям библиотеки</t>
  </si>
  <si>
    <t>Показатели объема услуги: количество выполненных справок и консультаций удаленным  пользователям библиотеки, предоставляемых в виртуальном режиме</t>
  </si>
  <si>
    <t>Подпрограмма 2 "Поддержка искусства и народного творчества"</t>
  </si>
  <si>
    <t xml:space="preserve">Наименование услуги и ее содержание: Участие в проведении фестивалей, выставок, смотров, конкурсах, конференций и иных программных мероприятий, в том числе в рамках международного сотрудничества         </t>
  </si>
  <si>
    <t>Показатель объема работы: количество выездов для участия в конкурсах, фестивалях различных уровней, в том числе международных</t>
  </si>
  <si>
    <t>Показатель объема работы: количество приглашенных коллективов участвующих в мероприятиях на  территории района</t>
  </si>
  <si>
    <t>Показатель объема работы: количество участников мероприятий</t>
  </si>
  <si>
    <t>Наименование работы и ее содержание: Организация предоставления кинопоказа</t>
  </si>
  <si>
    <t>Показатель объема работы: количество зрителей</t>
  </si>
  <si>
    <t>Показатель объема работы: количество киносеансов</t>
  </si>
  <si>
    <t>Показатель объема работы: количество социально-значимых киносеансов</t>
  </si>
  <si>
    <t>Показатель объема работы: количество мест в зрительном зале</t>
  </si>
  <si>
    <t>Наименование работы и ее содержание: Организация и обеспечение проведения массовых мероприятий силами учреждения</t>
  </si>
  <si>
    <t>Показатель объема работы: количество культурно-досуговых мероприятий</t>
  </si>
  <si>
    <t>Показатель объема работы: количество посещений на культурно-досуговых мероприятиях</t>
  </si>
  <si>
    <t>Показатель объема работы: количество мероприятий для несовершеннолетних, находящихся в социально - опасном положении</t>
  </si>
  <si>
    <t>Показатель объема работы: количество граждан (зрителей), вовлеченных в мероприятия</t>
  </si>
  <si>
    <t>Наименование работы и ее содержание: Организация досуга граждан и обеспечение развития художественного творчества</t>
  </si>
  <si>
    <t>Показатель объема работы: количество клубных формирований в том числе для детей</t>
  </si>
  <si>
    <t>Показатель объема работы: количество участников клубных формирований в том числе детей</t>
  </si>
  <si>
    <t xml:space="preserve">Показатель объема работы: количество несовершеннолетних, участников клубных формирований находящихся в социально-опасном положении </t>
  </si>
  <si>
    <t>Показатель объема работы: количество клубных формирований имеющих звание "народный"</t>
  </si>
  <si>
    <t>Подпрограмма 3 "Поддержка дополнительного образования детей"</t>
  </si>
  <si>
    <t>Наименование работы и ее содержание: Реализация образовательных  программ дополнительного образования детей в области культуры</t>
  </si>
  <si>
    <t>Показатель объема работы: количество обучающихся в школе</t>
  </si>
  <si>
    <t>Показатель объема работы: количество преподавателей</t>
  </si>
  <si>
    <t>Показатель объема работы: количество выпускников школы</t>
  </si>
  <si>
    <t>Показатель объема работы: чисо детей, принятых в школу</t>
  </si>
  <si>
    <t>Значение показателя объема услуги (работы)</t>
  </si>
  <si>
    <t xml:space="preserve">                                                                Приложение № 9
                                       к муниципальной программе                                                          Ермаковского района «Развитие культуры» </t>
  </si>
  <si>
    <t>2017 год</t>
  </si>
  <si>
    <t xml:space="preserve">Наименование услуги и ее содержание: Библиотечное, библиографическое и информационное обслуживание  пользователей  библиотеки          </t>
  </si>
  <si>
    <t>Расходы местного бюджета на оказание (выполнение) муниципальной услуги (работы),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</si>
</sst>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rgb="FF0070C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5" fillId="0" borderId="0"/>
  </cellStyleXfs>
  <cellXfs count="82">
    <xf numFmtId="0" fontId="0" fillId="0" borderId="0" xfId="0"/>
    <xf numFmtId="0" fontId="2" fillId="0" borderId="0" xfId="0" applyFont="1" applyFill="1" applyAlignment="1">
      <alignment vertical="top" wrapText="1"/>
    </xf>
    <xf numFmtId="0" fontId="4" fillId="0" borderId="0" xfId="3" applyFont="1" applyAlignment="1">
      <alignment wrapText="1"/>
    </xf>
    <xf numFmtId="0" fontId="4" fillId="0" borderId="0" xfId="3" applyFont="1" applyAlignment="1">
      <alignment vertical="top" wrapText="1"/>
    </xf>
    <xf numFmtId="0" fontId="4" fillId="0" borderId="0" xfId="3" applyFont="1" applyAlignment="1">
      <alignment horizontal="center" vertical="top" wrapText="1"/>
    </xf>
    <xf numFmtId="0" fontId="6" fillId="0" borderId="0" xfId="3" applyFont="1" applyFill="1" applyBorder="1" applyAlignment="1">
      <alignment horizontal="right" vertical="top" wrapText="1"/>
    </xf>
    <xf numFmtId="0" fontId="7" fillId="0" borderId="0" xfId="3" applyFont="1" applyAlignment="1">
      <alignment vertical="top" wrapText="1"/>
    </xf>
    <xf numFmtId="2" fontId="7" fillId="0" borderId="0" xfId="3" applyNumberFormat="1" applyFont="1" applyAlignment="1">
      <alignment vertical="top" wrapText="1"/>
    </xf>
    <xf numFmtId="165" fontId="7" fillId="0" borderId="0" xfId="3" applyNumberFormat="1" applyFont="1" applyAlignment="1">
      <alignment vertical="top" wrapText="1"/>
    </xf>
    <xf numFmtId="165" fontId="4" fillId="0" borderId="0" xfId="3" applyNumberFormat="1" applyFont="1" applyAlignment="1">
      <alignment vertical="top" wrapText="1"/>
    </xf>
    <xf numFmtId="0" fontId="4" fillId="0" borderId="0" xfId="3" applyFont="1" applyFill="1" applyAlignment="1">
      <alignment vertical="top" wrapText="1"/>
    </xf>
    <xf numFmtId="0" fontId="2" fillId="0" borderId="0" xfId="3" applyFont="1" applyAlignment="1">
      <alignment vertical="top" wrapText="1"/>
    </xf>
    <xf numFmtId="0" fontId="2" fillId="0" borderId="0" xfId="3" applyFont="1" applyFill="1" applyAlignment="1">
      <alignment wrapText="1"/>
    </xf>
    <xf numFmtId="0" fontId="2" fillId="0" borderId="0" xfId="3" applyFont="1" applyAlignment="1">
      <alignment wrapText="1"/>
    </xf>
    <xf numFmtId="0" fontId="2" fillId="0" borderId="0" xfId="3" applyFont="1" applyFill="1" applyAlignment="1">
      <alignment vertical="top" wrapText="1"/>
    </xf>
    <xf numFmtId="0" fontId="2" fillId="0" borderId="1" xfId="3" applyFont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0" xfId="3" applyFont="1" applyBorder="1" applyAlignment="1">
      <alignment vertical="top" wrapText="1"/>
    </xf>
    <xf numFmtId="165" fontId="2" fillId="0" borderId="0" xfId="3" applyNumberFormat="1" applyFont="1" applyBorder="1" applyAlignment="1">
      <alignment vertical="top" wrapText="1"/>
    </xf>
    <xf numFmtId="0" fontId="2" fillId="0" borderId="0" xfId="3" applyFont="1" applyFill="1" applyBorder="1" applyAlignment="1">
      <alignment vertical="top" wrapText="1"/>
    </xf>
    <xf numFmtId="0" fontId="2" fillId="0" borderId="0" xfId="3" applyFont="1" applyFill="1" applyBorder="1" applyAlignment="1">
      <alignment horizontal="right" vertical="top" wrapText="1"/>
    </xf>
    <xf numFmtId="165" fontId="2" fillId="0" borderId="0" xfId="3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2" xfId="3" applyFont="1" applyBorder="1" applyAlignment="1">
      <alignment horizontal="left" wrapText="1"/>
    </xf>
    <xf numFmtId="0" fontId="2" fillId="0" borderId="3" xfId="3" applyFont="1" applyBorder="1" applyAlignment="1">
      <alignment horizontal="left" wrapText="1"/>
    </xf>
    <xf numFmtId="0" fontId="2" fillId="0" borderId="4" xfId="3" applyFont="1" applyBorder="1" applyAlignment="1">
      <alignment horizontal="left" wrapText="1"/>
    </xf>
    <xf numFmtId="0" fontId="2" fillId="0" borderId="0" xfId="3" applyFont="1" applyAlignment="1">
      <alignment horizontal="right" vertical="top" wrapText="1"/>
    </xf>
    <xf numFmtId="0" fontId="2" fillId="0" borderId="0" xfId="2" applyFont="1" applyFill="1" applyAlignment="1">
      <alignment horizontal="left" vertical="top" wrapText="1"/>
    </xf>
    <xf numFmtId="0" fontId="2" fillId="2" borderId="2" xfId="3" applyFont="1" applyFill="1" applyBorder="1" applyAlignment="1">
      <alignment horizontal="left" wrapText="1"/>
    </xf>
    <xf numFmtId="0" fontId="2" fillId="2" borderId="3" xfId="3" applyFont="1" applyFill="1" applyBorder="1" applyAlignment="1">
      <alignment horizontal="left" wrapText="1"/>
    </xf>
    <xf numFmtId="0" fontId="2" fillId="2" borderId="4" xfId="3" applyFont="1" applyFill="1" applyBorder="1" applyAlignment="1">
      <alignment horizontal="left" wrapText="1"/>
    </xf>
    <xf numFmtId="0" fontId="9" fillId="0" borderId="2" xfId="3" applyFont="1" applyFill="1" applyBorder="1" applyAlignment="1">
      <alignment horizontal="center" vertical="top" wrapText="1"/>
    </xf>
    <xf numFmtId="0" fontId="9" fillId="0" borderId="3" xfId="3" applyFont="1" applyFill="1" applyBorder="1" applyAlignment="1">
      <alignment horizontal="center" vertical="top" wrapText="1"/>
    </xf>
    <xf numFmtId="0" fontId="9" fillId="0" borderId="4" xfId="3" applyFont="1" applyFill="1" applyBorder="1" applyAlignment="1">
      <alignment horizontal="center" vertical="top" wrapText="1"/>
    </xf>
    <xf numFmtId="0" fontId="9" fillId="0" borderId="1" xfId="3" applyFont="1" applyBorder="1" applyAlignment="1">
      <alignment horizontal="left" wrapText="1"/>
    </xf>
    <xf numFmtId="0" fontId="9" fillId="0" borderId="1" xfId="3" applyFont="1" applyBorder="1" applyAlignment="1">
      <alignment horizontal="left"/>
    </xf>
    <xf numFmtId="0" fontId="2" fillId="0" borderId="1" xfId="3" applyFont="1" applyBorder="1" applyAlignment="1">
      <alignment horizontal="left"/>
    </xf>
    <xf numFmtId="0" fontId="9" fillId="0" borderId="0" xfId="3" applyFont="1" applyAlignment="1">
      <alignment horizontal="center" vertical="top" wrapText="1"/>
    </xf>
    <xf numFmtId="0" fontId="2" fillId="0" borderId="1" xfId="3" applyFont="1" applyFill="1" applyBorder="1" applyAlignment="1">
      <alignment horizontal="center" vertical="top" wrapText="1"/>
    </xf>
    <xf numFmtId="0" fontId="2" fillId="0" borderId="2" xfId="3" applyFont="1" applyBorder="1" applyAlignment="1">
      <alignment horizontal="center" vertical="top" wrapText="1"/>
    </xf>
    <xf numFmtId="0" fontId="2" fillId="0" borderId="3" xfId="3" applyFont="1" applyBorder="1" applyAlignment="1">
      <alignment horizontal="center" vertical="top" wrapText="1"/>
    </xf>
    <xf numFmtId="0" fontId="2" fillId="0" borderId="4" xfId="3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3" applyFont="1" applyFill="1" applyBorder="1" applyAlignment="1">
      <alignment vertical="top" wrapText="1"/>
    </xf>
    <xf numFmtId="166" fontId="2" fillId="2" borderId="1" xfId="3" applyNumberFormat="1" applyFont="1" applyFill="1" applyBorder="1" applyAlignment="1">
      <alignment horizontal="right" vertical="top" wrapText="1"/>
    </xf>
    <xf numFmtId="165" fontId="2" fillId="2" borderId="1" xfId="3" applyNumberFormat="1" applyFont="1" applyFill="1" applyBorder="1" applyAlignment="1">
      <alignment horizontal="right" vertical="top" wrapText="1"/>
    </xf>
    <xf numFmtId="0" fontId="2" fillId="2" borderId="1" xfId="3" applyFont="1" applyFill="1" applyBorder="1" applyAlignment="1">
      <alignment horizontal="right" vertical="top" wrapText="1"/>
    </xf>
    <xf numFmtId="0" fontId="2" fillId="2" borderId="1" xfId="3" applyFont="1" applyFill="1" applyBorder="1" applyAlignment="1">
      <alignment horizontal="justify" wrapText="1"/>
    </xf>
    <xf numFmtId="0" fontId="2" fillId="2" borderId="1" xfId="3" applyFont="1" applyFill="1" applyBorder="1" applyAlignment="1">
      <alignment horizontal="center" vertical="top" wrapText="1"/>
    </xf>
    <xf numFmtId="0" fontId="2" fillId="2" borderId="1" xfId="3" applyFont="1" applyFill="1" applyBorder="1" applyAlignment="1">
      <alignment horizontal="left"/>
    </xf>
    <xf numFmtId="2" fontId="2" fillId="2" borderId="1" xfId="3" applyNumberFormat="1" applyFont="1" applyFill="1" applyBorder="1" applyAlignment="1">
      <alignment horizontal="right" vertical="top" wrapText="1"/>
    </xf>
    <xf numFmtId="3" fontId="2" fillId="2" borderId="1" xfId="3" applyNumberFormat="1" applyFont="1" applyFill="1" applyBorder="1" applyAlignment="1">
      <alignment vertical="top" wrapText="1"/>
    </xf>
    <xf numFmtId="164" fontId="2" fillId="2" borderId="1" xfId="3" applyNumberFormat="1" applyFont="1" applyFill="1" applyBorder="1" applyAlignment="1">
      <alignment vertical="top" wrapText="1"/>
    </xf>
    <xf numFmtId="0" fontId="9" fillId="2" borderId="2" xfId="3" applyFont="1" applyFill="1" applyBorder="1" applyAlignment="1">
      <alignment horizontal="center" vertical="top" wrapText="1"/>
    </xf>
    <xf numFmtId="0" fontId="9" fillId="2" borderId="3" xfId="3" applyFont="1" applyFill="1" applyBorder="1" applyAlignment="1">
      <alignment horizontal="center" vertical="top" wrapText="1"/>
    </xf>
    <xf numFmtId="0" fontId="9" fillId="2" borderId="4" xfId="3" applyFont="1" applyFill="1" applyBorder="1" applyAlignment="1">
      <alignment horizontal="center" vertical="top" wrapText="1"/>
    </xf>
    <xf numFmtId="0" fontId="9" fillId="2" borderId="1" xfId="3" applyFont="1" applyFill="1" applyBorder="1" applyAlignment="1">
      <alignment horizontal="left" wrapText="1"/>
    </xf>
    <xf numFmtId="0" fontId="9" fillId="2" borderId="1" xfId="3" applyFont="1" applyFill="1" applyBorder="1" applyAlignment="1">
      <alignment horizontal="left"/>
    </xf>
    <xf numFmtId="0" fontId="9" fillId="2" borderId="2" xfId="3" applyFont="1" applyFill="1" applyBorder="1" applyAlignment="1">
      <alignment horizontal="left" wrapText="1"/>
    </xf>
    <xf numFmtId="0" fontId="9" fillId="2" borderId="3" xfId="3" applyFont="1" applyFill="1" applyBorder="1" applyAlignment="1">
      <alignment horizontal="left" wrapText="1"/>
    </xf>
    <xf numFmtId="0" fontId="9" fillId="2" borderId="4" xfId="3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justify" wrapText="1"/>
    </xf>
    <xf numFmtId="0" fontId="2" fillId="2" borderId="1" xfId="0" applyFont="1" applyFill="1" applyBorder="1" applyAlignment="1">
      <alignment wrapText="1"/>
    </xf>
    <xf numFmtId="165" fontId="2" fillId="2" borderId="1" xfId="3" applyNumberFormat="1" applyFont="1" applyFill="1" applyBorder="1" applyAlignment="1">
      <alignment vertical="top" wrapText="1"/>
    </xf>
    <xf numFmtId="0" fontId="10" fillId="2" borderId="2" xfId="3" applyFont="1" applyFill="1" applyBorder="1" applyAlignment="1">
      <alignment horizontal="center" vertical="top" wrapText="1"/>
    </xf>
    <xf numFmtId="0" fontId="10" fillId="2" borderId="3" xfId="3" applyFont="1" applyFill="1" applyBorder="1" applyAlignment="1">
      <alignment horizontal="center" vertical="top" wrapText="1"/>
    </xf>
    <xf numFmtId="0" fontId="10" fillId="2" borderId="4" xfId="3" applyFont="1" applyFill="1" applyBorder="1" applyAlignment="1">
      <alignment horizontal="center" vertical="top" wrapText="1"/>
    </xf>
    <xf numFmtId="0" fontId="9" fillId="2" borderId="2" xfId="3" applyFont="1" applyFill="1" applyBorder="1" applyAlignment="1">
      <alignment horizontal="left"/>
    </xf>
    <xf numFmtId="0" fontId="9" fillId="2" borderId="3" xfId="3" applyFont="1" applyFill="1" applyBorder="1" applyAlignment="1">
      <alignment horizontal="left"/>
    </xf>
    <xf numFmtId="0" fontId="9" fillId="2" borderId="4" xfId="3" applyFont="1" applyFill="1" applyBorder="1" applyAlignment="1">
      <alignment horizontal="left"/>
    </xf>
    <xf numFmtId="0" fontId="8" fillId="2" borderId="2" xfId="3" applyFont="1" applyFill="1" applyBorder="1" applyAlignment="1">
      <alignment horizontal="left" wrapText="1"/>
    </xf>
    <xf numFmtId="0" fontId="8" fillId="2" borderId="3" xfId="3" applyFont="1" applyFill="1" applyBorder="1" applyAlignment="1">
      <alignment horizontal="left" wrapText="1"/>
    </xf>
    <xf numFmtId="0" fontId="8" fillId="2" borderId="4" xfId="3" applyFont="1" applyFill="1" applyBorder="1" applyAlignment="1">
      <alignment horizontal="left" wrapText="1"/>
    </xf>
    <xf numFmtId="2" fontId="2" fillId="2" borderId="1" xfId="3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0" xfId="3" applyFont="1" applyFill="1" applyBorder="1" applyAlignment="1">
      <alignment vertical="top" wrapText="1"/>
    </xf>
    <xf numFmtId="166" fontId="2" fillId="2" borderId="2" xfId="3" applyNumberFormat="1" applyFont="1" applyFill="1" applyBorder="1" applyAlignment="1">
      <alignment horizontal="left" wrapText="1"/>
    </xf>
    <xf numFmtId="166" fontId="2" fillId="2" borderId="3" xfId="3" applyNumberFormat="1" applyFont="1" applyFill="1" applyBorder="1" applyAlignment="1">
      <alignment horizontal="left" wrapText="1"/>
    </xf>
    <xf numFmtId="166" fontId="2" fillId="2" borderId="4" xfId="3" applyNumberFormat="1" applyFont="1" applyFill="1" applyBorder="1" applyAlignment="1">
      <alignment horizontal="left" wrapText="1"/>
    </xf>
    <xf numFmtId="166" fontId="2" fillId="2" borderId="1" xfId="0" applyNumberFormat="1" applyFont="1" applyFill="1" applyBorder="1" applyAlignment="1">
      <alignment vertical="top" wrapText="1"/>
    </xf>
    <xf numFmtId="166" fontId="2" fillId="2" borderId="1" xfId="3" applyNumberFormat="1" applyFont="1" applyFill="1" applyBorder="1" applyAlignment="1">
      <alignment vertical="top" wrapText="1"/>
    </xf>
  </cellXfs>
  <cellStyles count="4">
    <cellStyle name="Обычный" xfId="0" builtinId="0"/>
    <cellStyle name="Обычный 2" xfId="3"/>
    <cellStyle name="Обычный 3" xfId="1"/>
    <cellStyle name="Стиль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&#1070;&#1088;&#1100;&#1077;&#1074;&#1072;/0.0.&#1041;&#1070;&#1044;&#1046;&#1045;&#1058;%202014-2016%20&#1075;&#1086;&#1076;&#1086;&#1074;/&#1048;&#1053;&#1044;&#1045;&#1050;&#1057;&#1040;&#1062;&#1048;&#1071;%20&#1048;%20&#1051;&#1048;&#1052;&#1048;&#1058;&#1067;/&#1051;&#1048;&#1052;&#1048;&#1058;&#1067;%20&#1059;&#1063;&#1056;&#1045;&#1046;&#1044;&#1045;&#1053;&#1048;&#1071;&#1052;_23.07.2013%20&#1052;&#1072;&#1088;&#1080;&#1085;&#1072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&#1070;&#1088;&#1100;&#1077;&#1074;&#1072;/4.%20&#1055;&#1056;&#1048;&#1050;&#1040;&#1047;&#1067;/5.%20&#1055;&#1088;&#1080;&#1082;&#1072;&#1079;%20-%20&#1088;&#1072;&#1079;&#1084;&#1077;&#1088;&#1099;%20&#1053;&#1060;&#1047;%20-%20&#1052;.&#1041;&#1088;&#1077;&#1089;&#1090;&#1077;&#1088;/&#1087;&#1086;&#1089;&#1083;&#1077;%20&#1074;&#1077;&#1089;&#1077;&#1085;&#1085;&#1077;&#1081;%20&#1082;&#1086;&#1088;&#1088;&#1077;&#1082;&#1090;&#1080;&#1088;&#1086;&#1074;&#1082;&#1080;/&#1053;&#1086;&#1088;&#1084;&#1072;&#1090;&#1080;&#1074;&#1099;%20&#1079;&#1072;&#1090;&#1088;&#1072;&#109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&#1070;&#1088;&#1100;&#1077;&#1074;&#1072;/5.%20&#1055;&#1088;&#1080;&#1082;&#1072;&#1079;%20-%20&#1088;&#1072;&#1079;&#1084;&#1077;&#1088;&#1099;%20&#1053;&#1060;&#1047;/&#1087;&#1086;&#1089;&#1083;&#1077;%20&#1074;&#1077;&#1089;&#1077;&#1085;&#1085;&#1077;&#1081;%20&#1082;&#1086;&#1088;&#1088;&#1077;&#1082;&#1090;&#1080;&#1088;&#1086;&#1074;&#1082;&#1080;/&#1053;&#1086;&#1088;&#1084;&#1072;&#1090;&#1080;&#1074;&#1099;%20&#1079;&#1072;&#1090;&#1088;&#1072;&#109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70;&#1088;&#1100;&#1077;&#1074;&#1072;/Application%20Data/Microsoft/Excel/&#1050;&#1086;&#1087;&#1080;&#1103;%20&#1053;&#1086;&#1088;&#1084;&#1072;&#1090;&#1080;&#1074;&#1099;%20&#1079;&#1072;&#1090;&#1088;&#1072;&#1090;%20-%20&#1052;&#1072;&#1088;&#1080;&#1085;&#1072;%20-%2001.08.2013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&#1070;&#1088;&#1100;&#1077;&#1074;&#1072;/0.0.%20&#1050;&#1054;&#1056;&#1056;&#1045;&#1050;&#1058;&#1048;&#1056;&#1054;&#1042;&#1050;&#1040;%20-%20&#1052;&#1040;&#1056;&#1058;%202013%20&#1043;&#1054;&#1044;&#1040;-&#1044;&#1054;&#1052;/1.%20&#1055;&#1045;&#1056;&#1045;&#1056;&#1040;&#1057;&#1055;&#1056;&#1045;&#1044;&#1045;&#1051;&#1045;&#1053;&#1048;&#1045;-02.04.201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го"/>
      <sheetName val="было 2014-2015"/>
      <sheetName val="индексация"/>
      <sheetName val="ПЕРЕРАСПРЕДЕЛЕНИЕ"/>
      <sheetName val="СОЦЗАКАЗ,РКА"/>
      <sheetName val="АНАЛИЗ ЛИМИТОВ"/>
    </sheetNames>
    <sheetDataSet>
      <sheetData sheetId="0" refreshError="1">
        <row r="10">
          <cell r="E10">
            <v>1561195.0000000002</v>
          </cell>
          <cell r="F10">
            <v>1630454.1999999997</v>
          </cell>
          <cell r="G10">
            <v>1628857.5999999996</v>
          </cell>
        </row>
        <row r="11">
          <cell r="E11">
            <v>449160.80000000005</v>
          </cell>
          <cell r="F11">
            <v>467944.1</v>
          </cell>
          <cell r="G11">
            <v>467944.1</v>
          </cell>
        </row>
        <row r="18">
          <cell r="E18">
            <v>186937.3</v>
          </cell>
          <cell r="F18">
            <v>193776.6</v>
          </cell>
          <cell r="G18">
            <v>193776.6</v>
          </cell>
        </row>
        <row r="25">
          <cell r="E25">
            <v>298688.5</v>
          </cell>
          <cell r="F25">
            <v>314851.5</v>
          </cell>
          <cell r="G25">
            <v>313254.89999999997</v>
          </cell>
        </row>
        <row r="31">
          <cell r="E31">
            <v>81040.299999999988</v>
          </cell>
          <cell r="F31">
            <v>84289.9</v>
          </cell>
          <cell r="G31">
            <v>84289.9</v>
          </cell>
        </row>
        <row r="35">
          <cell r="E35">
            <v>545368.10000000009</v>
          </cell>
          <cell r="F35">
            <v>569592.1</v>
          </cell>
          <cell r="G35">
            <v>569592.1</v>
          </cell>
        </row>
        <row r="41">
          <cell r="E41">
            <v>830168.4</v>
          </cell>
          <cell r="F41">
            <v>803775.3</v>
          </cell>
          <cell r="G41">
            <v>850118.8</v>
          </cell>
        </row>
        <row r="42">
          <cell r="E42">
            <v>25368.6</v>
          </cell>
          <cell r="F42">
            <v>26183.499999999996</v>
          </cell>
          <cell r="G42">
            <v>24043.499999999996</v>
          </cell>
        </row>
        <row r="44">
          <cell r="E44">
            <v>148591.1</v>
          </cell>
          <cell r="F44">
            <v>96517.6</v>
          </cell>
          <cell r="G44">
            <v>145001.1</v>
          </cell>
        </row>
        <row r="47">
          <cell r="E47">
            <v>125509.19999999998</v>
          </cell>
          <cell r="F47">
            <v>129950.1</v>
          </cell>
          <cell r="G47">
            <v>129950.1</v>
          </cell>
        </row>
        <row r="49">
          <cell r="E49">
            <v>530699.5</v>
          </cell>
          <cell r="F49">
            <v>551124.1</v>
          </cell>
          <cell r="G49">
            <v>551124.1</v>
          </cell>
        </row>
      </sheetData>
      <sheetData sheetId="1" refreshError="1"/>
      <sheetData sheetId="2" refreshError="1">
        <row r="29">
          <cell r="E29">
            <v>9967.1</v>
          </cell>
          <cell r="F29">
            <v>12276.5</v>
          </cell>
          <cell r="G29">
            <v>12276.5</v>
          </cell>
        </row>
        <row r="33">
          <cell r="T33">
            <v>2246.8000000000002</v>
          </cell>
          <cell r="U33">
            <v>2129.6999999999994</v>
          </cell>
          <cell r="V33">
            <v>2129.6999999999994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1"/>
      <sheetName val="прил. 2"/>
      <sheetName val="прил. 1 2013-2015"/>
      <sheetName val="прил. 2 2013-2015"/>
      <sheetName val="прил. 1 2013-2015 (в прик. усл)"/>
      <sheetName val="прил. 1 2013-2015 (в прик.(уто)"/>
      <sheetName val="прил. 2 2013-2015 (в прик. раб."/>
      <sheetName val="прил. 3 2013-2015 (в приказ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2">
          <cell r="D12">
            <v>135452</v>
          </cell>
        </row>
        <row r="17">
          <cell r="D17">
            <v>52650</v>
          </cell>
        </row>
        <row r="18">
          <cell r="D18">
            <v>57200</v>
          </cell>
        </row>
        <row r="19">
          <cell r="D19">
            <v>42000</v>
          </cell>
        </row>
        <row r="20">
          <cell r="D20">
            <v>105911</v>
          </cell>
        </row>
      </sheetData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1"/>
      <sheetName val="прил. 2"/>
      <sheetName val="прил. 1 2013-2015"/>
      <sheetName val="прил. 2 2013-2015"/>
      <sheetName val="прил. 1 2013-2015 (в прик. усл)"/>
      <sheetName val="прил. 1 2013-2015 (в прик.(уто)"/>
      <sheetName val="прил. 2 2013-2015 (в прик. раб."/>
      <sheetName val="прил. 3 2013-2015 (в приказ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2">
          <cell r="D12">
            <v>135452</v>
          </cell>
        </row>
        <row r="21">
          <cell r="D21">
            <v>290000</v>
          </cell>
        </row>
        <row r="22">
          <cell r="D22">
            <v>235080</v>
          </cell>
          <cell r="G22">
            <v>235500</v>
          </cell>
          <cell r="J22">
            <v>235550</v>
          </cell>
        </row>
      </sheetData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1"/>
      <sheetName val="прил. 2"/>
      <sheetName val="прил. 1 2013-2015"/>
      <sheetName val="прил. 2 2013-2015"/>
      <sheetName val="прил. 1 2013-2015 (в прик. усл)"/>
      <sheetName val="прил. 1 2013-2015 (в прик.(уто)"/>
      <sheetName val="прил. 2 2013-2015 (в прик. раб."/>
      <sheetName val="прил. 3 2013-2015 (в приказ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78">
          <cell r="N78">
            <v>1687.4</v>
          </cell>
          <cell r="Q78">
            <v>1763.9</v>
          </cell>
          <cell r="T78">
            <v>1807.6</v>
          </cell>
        </row>
        <row r="81">
          <cell r="N81">
            <v>343578.5</v>
          </cell>
          <cell r="Q81">
            <v>403331.4</v>
          </cell>
          <cell r="T81">
            <v>401734.5</v>
          </cell>
        </row>
      </sheetData>
      <sheetData sheetId="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зм.росписи"/>
      <sheetName val="29,0 по учрежд."/>
      <sheetName val="кому-что "/>
      <sheetName val="САПФИР -02.03."/>
      <sheetName val="изм.росписи (для отправки в МФ)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>
            <v>371920.19999999995</v>
          </cell>
        </row>
        <row r="15">
          <cell r="F15">
            <v>21988.6</v>
          </cell>
        </row>
        <row r="23">
          <cell r="F23">
            <v>96363.599999999991</v>
          </cell>
        </row>
        <row r="25">
          <cell r="F25">
            <v>118798.3</v>
          </cell>
        </row>
        <row r="27">
          <cell r="F27">
            <v>243971.4</v>
          </cell>
        </row>
        <row r="29">
          <cell r="F29">
            <v>106379.2</v>
          </cell>
        </row>
        <row r="32">
          <cell r="F32">
            <v>445841.19999999995</v>
          </cell>
        </row>
        <row r="35">
          <cell r="F35">
            <v>424694</v>
          </cell>
        </row>
        <row r="60">
          <cell r="F60">
            <v>24284.600000000002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6"/>
  <sheetViews>
    <sheetView tabSelected="1" view="pageBreakPreview" topLeftCell="A47" zoomScale="85" zoomScaleNormal="85" zoomScaleSheetLayoutView="85" workbookViewId="0">
      <selection activeCell="I239" sqref="I239"/>
    </sheetView>
  </sheetViews>
  <sheetFormatPr defaultRowHeight="18.75" outlineLevelRow="1" x14ac:dyDescent="0.2"/>
  <cols>
    <col min="1" max="1" width="77.85546875" style="10" customWidth="1"/>
    <col min="2" max="5" width="11.140625" style="3" customWidth="1"/>
    <col min="6" max="8" width="13.42578125" style="3" customWidth="1"/>
    <col min="9" max="9" width="16.85546875" style="3" customWidth="1"/>
    <col min="10" max="10" width="15.5703125" style="3" hidden="1" customWidth="1"/>
    <col min="11" max="11" width="17.5703125" style="3" hidden="1" customWidth="1"/>
    <col min="12" max="12" width="14.28515625" style="3" hidden="1" customWidth="1"/>
    <col min="13" max="13" width="13.140625" style="3" hidden="1" customWidth="1"/>
    <col min="14" max="14" width="10.140625" style="3" hidden="1" customWidth="1"/>
    <col min="15" max="15" width="11.28515625" style="3" hidden="1" customWidth="1"/>
    <col min="16" max="16" width="12.85546875" style="3" hidden="1" customWidth="1"/>
    <col min="17" max="17" width="10.140625" style="3" hidden="1" customWidth="1"/>
    <col min="18" max="21" width="0" style="3" hidden="1" customWidth="1"/>
    <col min="22" max="16384" width="9.140625" style="3"/>
  </cols>
  <sheetData>
    <row r="1" spans="1:13" s="2" customFormat="1" ht="51" customHeight="1" x14ac:dyDescent="0.3">
      <c r="A1" s="12"/>
      <c r="B1" s="13"/>
      <c r="C1" s="13"/>
      <c r="D1" s="11"/>
      <c r="E1" s="26" t="s">
        <v>75</v>
      </c>
      <c r="F1" s="26"/>
      <c r="G1" s="26"/>
      <c r="H1" s="26"/>
      <c r="I1" s="26"/>
    </row>
    <row r="2" spans="1:13" ht="17.25" customHeight="1" x14ac:dyDescent="0.2">
      <c r="A2" s="37" t="s">
        <v>39</v>
      </c>
      <c r="B2" s="37"/>
      <c r="C2" s="37"/>
      <c r="D2" s="37"/>
      <c r="E2" s="37"/>
      <c r="F2" s="37"/>
      <c r="G2" s="37"/>
      <c r="H2" s="37"/>
      <c r="I2" s="37"/>
    </row>
    <row r="3" spans="1:13" ht="6.75" hidden="1" customHeight="1" x14ac:dyDescent="0.2">
      <c r="A3" s="14"/>
      <c r="B3" s="11"/>
      <c r="C3" s="11"/>
      <c r="D3" s="11"/>
      <c r="E3" s="11"/>
      <c r="F3" s="11"/>
      <c r="G3" s="11"/>
      <c r="H3" s="11"/>
      <c r="I3" s="11"/>
    </row>
    <row r="4" spans="1:13" s="4" customFormat="1" ht="32.25" customHeight="1" x14ac:dyDescent="0.2">
      <c r="A4" s="38" t="s">
        <v>37</v>
      </c>
      <c r="B4" s="39" t="s">
        <v>74</v>
      </c>
      <c r="C4" s="40"/>
      <c r="D4" s="40"/>
      <c r="E4" s="41"/>
      <c r="F4" s="39" t="s">
        <v>78</v>
      </c>
      <c r="G4" s="40"/>
      <c r="H4" s="40"/>
      <c r="I4" s="41"/>
    </row>
    <row r="5" spans="1:13" ht="15.75" customHeight="1" x14ac:dyDescent="0.2">
      <c r="A5" s="38"/>
      <c r="B5" s="15" t="s">
        <v>0</v>
      </c>
      <c r="C5" s="15" t="s">
        <v>1</v>
      </c>
      <c r="D5" s="15" t="s">
        <v>2</v>
      </c>
      <c r="E5" s="15" t="s">
        <v>76</v>
      </c>
      <c r="F5" s="15" t="s">
        <v>0</v>
      </c>
      <c r="G5" s="15" t="s">
        <v>1</v>
      </c>
      <c r="H5" s="15" t="s">
        <v>2</v>
      </c>
      <c r="I5" s="15" t="s">
        <v>76</v>
      </c>
    </row>
    <row r="6" spans="1:13" ht="16.5" customHeight="1" x14ac:dyDescent="0.2">
      <c r="A6" s="31" t="s">
        <v>40</v>
      </c>
      <c r="B6" s="32"/>
      <c r="C6" s="32"/>
      <c r="D6" s="32"/>
      <c r="E6" s="32"/>
      <c r="F6" s="32"/>
      <c r="G6" s="32"/>
      <c r="H6" s="32"/>
      <c r="I6" s="33"/>
    </row>
    <row r="7" spans="1:13" ht="16.5" customHeight="1" x14ac:dyDescent="0.25">
      <c r="A7" s="34" t="s">
        <v>77</v>
      </c>
      <c r="B7" s="35"/>
      <c r="C7" s="35"/>
      <c r="D7" s="35"/>
      <c r="E7" s="35"/>
      <c r="F7" s="35"/>
      <c r="G7" s="35"/>
      <c r="H7" s="35"/>
      <c r="I7" s="35"/>
    </row>
    <row r="8" spans="1:13" ht="17.25" customHeight="1" x14ac:dyDescent="0.25">
      <c r="A8" s="36" t="s">
        <v>41</v>
      </c>
      <c r="B8" s="36"/>
      <c r="C8" s="36"/>
      <c r="D8" s="36"/>
      <c r="E8" s="36"/>
      <c r="F8" s="36"/>
      <c r="G8" s="36"/>
      <c r="H8" s="36"/>
      <c r="I8" s="36"/>
    </row>
    <row r="9" spans="1:13" s="6" customFormat="1" ht="18.75" customHeight="1" x14ac:dyDescent="0.2">
      <c r="A9" s="42" t="s">
        <v>38</v>
      </c>
      <c r="B9" s="43">
        <v>15880</v>
      </c>
      <c r="C9" s="43">
        <v>15710</v>
      </c>
      <c r="D9" s="43">
        <v>15505</v>
      </c>
      <c r="E9" s="43">
        <v>15303</v>
      </c>
      <c r="F9" s="44">
        <v>459.5</v>
      </c>
      <c r="G9" s="44">
        <v>467.9</v>
      </c>
      <c r="H9" s="44">
        <v>388.2</v>
      </c>
      <c r="I9" s="44">
        <v>395.4</v>
      </c>
      <c r="J9" s="6" t="s">
        <v>5</v>
      </c>
    </row>
    <row r="10" spans="1:13" s="6" customFormat="1" hidden="1" outlineLevel="1" x14ac:dyDescent="0.2">
      <c r="A10" s="43" t="s">
        <v>6</v>
      </c>
      <c r="B10" s="43">
        <f>311000</f>
        <v>311000</v>
      </c>
      <c r="C10" s="43">
        <v>311000</v>
      </c>
      <c r="D10" s="43">
        <v>311000</v>
      </c>
      <c r="E10" s="43">
        <f>D10</f>
        <v>311000</v>
      </c>
      <c r="F10" s="45">
        <v>63645.2</v>
      </c>
      <c r="G10" s="46">
        <f>61280.2+9557</f>
        <v>70837.2</v>
      </c>
      <c r="H10" s="46">
        <f>62858.9+12321.2</f>
        <v>75180.100000000006</v>
      </c>
      <c r="I10" s="43">
        <f>62858.9+12321.2</f>
        <v>75180.100000000006</v>
      </c>
      <c r="K10" s="6" t="e">
        <f>10869.9+K49+#REF!</f>
        <v>#REF!</v>
      </c>
      <c r="L10" s="8" t="e">
        <f>13640.4+L49+#REF!</f>
        <v>#REF!</v>
      </c>
      <c r="M10" s="6" t="e">
        <f>13640.4+M49+#REF!</f>
        <v>#REF!</v>
      </c>
    </row>
    <row r="11" spans="1:13" s="6" customFormat="1" hidden="1" outlineLevel="1" x14ac:dyDescent="0.2">
      <c r="A11" s="43" t="s">
        <v>7</v>
      </c>
      <c r="B11" s="43">
        <f>304828</f>
        <v>304828</v>
      </c>
      <c r="C11" s="43">
        <f>304830</f>
        <v>304830</v>
      </c>
      <c r="D11" s="43">
        <f>304830</f>
        <v>304830</v>
      </c>
      <c r="E11" s="43">
        <f>D11</f>
        <v>304830</v>
      </c>
      <c r="F11" s="46">
        <v>45350.3</v>
      </c>
      <c r="G11" s="46">
        <f>48529.1+9667.8</f>
        <v>58196.899999999994</v>
      </c>
      <c r="H11" s="46">
        <f>49182+11977.2</f>
        <v>61159.199999999997</v>
      </c>
      <c r="I11" s="43">
        <f>H11</f>
        <v>61159.199999999997</v>
      </c>
      <c r="K11" s="6" t="e">
        <f>[13]индексация!E29+#REF!</f>
        <v>#REF!</v>
      </c>
      <c r="L11" s="6" t="e">
        <f>[13]индексация!F29+#REF!</f>
        <v>#REF!</v>
      </c>
      <c r="M11" s="6" t="e">
        <f>[13]индексация!G29+#REF!</f>
        <v>#REF!</v>
      </c>
    </row>
    <row r="12" spans="1:13" ht="45.75" hidden="1" customHeight="1" outlineLevel="1" x14ac:dyDescent="0.25">
      <c r="A12" s="47" t="s">
        <v>8</v>
      </c>
      <c r="B12" s="43">
        <v>251000</v>
      </c>
      <c r="C12" s="48">
        <v>253.4</v>
      </c>
      <c r="D12" s="45">
        <v>258.5</v>
      </c>
      <c r="E12" s="45">
        <v>261.10000000000002</v>
      </c>
      <c r="F12" s="46"/>
      <c r="G12" s="46"/>
      <c r="H12" s="46"/>
      <c r="I12" s="43"/>
      <c r="K12" s="6">
        <v>-5688.2999999999993</v>
      </c>
      <c r="L12" s="6">
        <v>-6088.2999999999993</v>
      </c>
      <c r="M12" s="6">
        <v>-7684.9</v>
      </c>
    </row>
    <row r="13" spans="1:13" ht="30.75" hidden="1" customHeight="1" outlineLevel="1" x14ac:dyDescent="0.25">
      <c r="A13" s="47" t="s">
        <v>9</v>
      </c>
      <c r="B13" s="43">
        <v>16500</v>
      </c>
      <c r="C13" s="48">
        <v>21.7</v>
      </c>
      <c r="D13" s="45">
        <v>22.1</v>
      </c>
      <c r="E13" s="45">
        <v>22.3</v>
      </c>
      <c r="F13" s="46"/>
      <c r="G13" s="46"/>
      <c r="H13" s="46"/>
      <c r="I13" s="43"/>
    </row>
    <row r="14" spans="1:13" ht="31.5" hidden="1" outlineLevel="1" x14ac:dyDescent="0.25">
      <c r="A14" s="47" t="s">
        <v>10</v>
      </c>
      <c r="B14" s="43">
        <f>300000-17000</f>
        <v>283000</v>
      </c>
      <c r="C14" s="48">
        <v>302.94</v>
      </c>
      <c r="D14" s="45">
        <v>309</v>
      </c>
      <c r="E14" s="45">
        <v>312.10000000000002</v>
      </c>
      <c r="F14" s="46"/>
      <c r="G14" s="46"/>
      <c r="H14" s="46"/>
      <c r="I14" s="43"/>
    </row>
    <row r="15" spans="1:13" ht="31.5" hidden="1" outlineLevel="1" x14ac:dyDescent="0.25">
      <c r="A15" s="47" t="s">
        <v>11</v>
      </c>
      <c r="B15" s="43">
        <v>300200</v>
      </c>
      <c r="C15" s="48">
        <v>327.8</v>
      </c>
      <c r="D15" s="45">
        <v>334.4</v>
      </c>
      <c r="E15" s="45">
        <v>337.7</v>
      </c>
      <c r="F15" s="46"/>
      <c r="G15" s="46"/>
      <c r="H15" s="46"/>
      <c r="I15" s="43"/>
    </row>
    <row r="16" spans="1:13" ht="31.5" hidden="1" outlineLevel="1" x14ac:dyDescent="0.25">
      <c r="A16" s="47" t="s">
        <v>12</v>
      </c>
      <c r="B16" s="43">
        <v>21900</v>
      </c>
      <c r="C16" s="48">
        <v>22.4</v>
      </c>
      <c r="D16" s="45">
        <v>22.8</v>
      </c>
      <c r="E16" s="45">
        <v>23</v>
      </c>
      <c r="F16" s="46"/>
      <c r="G16" s="46"/>
      <c r="H16" s="46"/>
      <c r="I16" s="43"/>
    </row>
    <row r="17" spans="1:16" ht="15.75" customHeight="1" collapsed="1" x14ac:dyDescent="0.25">
      <c r="A17" s="49" t="s">
        <v>42</v>
      </c>
      <c r="B17" s="49"/>
      <c r="C17" s="49"/>
      <c r="D17" s="49"/>
      <c r="E17" s="49"/>
      <c r="F17" s="49"/>
      <c r="G17" s="49"/>
      <c r="H17" s="49"/>
      <c r="I17" s="49"/>
    </row>
    <row r="18" spans="1:16" s="6" customFormat="1" ht="18.75" customHeight="1" x14ac:dyDescent="0.2">
      <c r="A18" s="42" t="s">
        <v>38</v>
      </c>
      <c r="B18" s="43">
        <v>5639</v>
      </c>
      <c r="C18" s="43">
        <v>5291</v>
      </c>
      <c r="D18" s="43">
        <v>5291</v>
      </c>
      <c r="E18" s="43">
        <v>5291</v>
      </c>
      <c r="F18" s="44">
        <v>163.19999999999999</v>
      </c>
      <c r="G18" s="44">
        <v>157.6</v>
      </c>
      <c r="H18" s="44">
        <v>132.5</v>
      </c>
      <c r="I18" s="44">
        <v>136.69999999999999</v>
      </c>
      <c r="J18" s="6" t="s">
        <v>5</v>
      </c>
    </row>
    <row r="19" spans="1:16" ht="17.25" customHeight="1" collapsed="1" x14ac:dyDescent="0.25">
      <c r="A19" s="49" t="s">
        <v>43</v>
      </c>
      <c r="B19" s="49"/>
      <c r="C19" s="49"/>
      <c r="D19" s="49"/>
      <c r="E19" s="49"/>
      <c r="F19" s="49"/>
      <c r="G19" s="49"/>
      <c r="H19" s="49"/>
      <c r="I19" s="49"/>
    </row>
    <row r="20" spans="1:16" s="6" customFormat="1" ht="18.75" customHeight="1" x14ac:dyDescent="0.2">
      <c r="A20" s="42" t="s">
        <v>38</v>
      </c>
      <c r="B20" s="43">
        <v>117318</v>
      </c>
      <c r="C20" s="43">
        <v>116059</v>
      </c>
      <c r="D20" s="43">
        <v>114892</v>
      </c>
      <c r="E20" s="43">
        <v>113395</v>
      </c>
      <c r="F20" s="44">
        <v>3394.6</v>
      </c>
      <c r="G20" s="44">
        <v>3456.3</v>
      </c>
      <c r="H20" s="44">
        <v>2876.6</v>
      </c>
      <c r="I20" s="44">
        <v>2930.2</v>
      </c>
      <c r="J20" s="6" t="s">
        <v>5</v>
      </c>
    </row>
    <row r="21" spans="1:16" ht="15.75" customHeight="1" collapsed="1" x14ac:dyDescent="0.25">
      <c r="A21" s="49" t="s">
        <v>44</v>
      </c>
      <c r="B21" s="49"/>
      <c r="C21" s="49"/>
      <c r="D21" s="49"/>
      <c r="E21" s="49"/>
      <c r="F21" s="49"/>
      <c r="G21" s="49"/>
      <c r="H21" s="49"/>
      <c r="I21" s="49"/>
    </row>
    <row r="22" spans="1:16" s="6" customFormat="1" ht="18.75" customHeight="1" x14ac:dyDescent="0.2">
      <c r="A22" s="42" t="s">
        <v>38</v>
      </c>
      <c r="B22" s="43">
        <v>5000</v>
      </c>
      <c r="C22" s="43">
        <v>5500</v>
      </c>
      <c r="D22" s="43">
        <v>5500</v>
      </c>
      <c r="E22" s="43">
        <v>5500</v>
      </c>
      <c r="F22" s="50">
        <v>144.69999999999999</v>
      </c>
      <c r="G22" s="50">
        <v>163.80000000000001</v>
      </c>
      <c r="H22" s="50">
        <v>137.69999999999999</v>
      </c>
      <c r="I22" s="50">
        <v>142.1</v>
      </c>
      <c r="J22" s="6" t="s">
        <v>5</v>
      </c>
    </row>
    <row r="23" spans="1:16" hidden="1" outlineLevel="1" x14ac:dyDescent="0.2">
      <c r="A23" s="43" t="s">
        <v>7</v>
      </c>
      <c r="B23" s="51">
        <f>'[14]прил. 1 2013-2015 (в прик.(уто)'!$D$17+'[14]прил. 1 2013-2015 (в прик.(уто)'!$D$18+'[14]прил. 1 2013-2015 (в прик.(уто)'!$D$19+'[14]прил. 1 2013-2015 (в прик.(уто)'!$D$20</f>
        <v>257761</v>
      </c>
      <c r="C23" s="51">
        <v>260200</v>
      </c>
      <c r="D23" s="51">
        <v>258361</v>
      </c>
      <c r="E23" s="51">
        <v>258811</v>
      </c>
      <c r="F23" s="52">
        <v>160305.9</v>
      </c>
      <c r="G23" s="52">
        <f>122611.7+K23</f>
        <v>150225.60000000001</v>
      </c>
      <c r="H23" s="52">
        <f>124013.8+L23</f>
        <v>159113.79999999999</v>
      </c>
      <c r="I23" s="52">
        <f>H23</f>
        <v>159113.79999999999</v>
      </c>
      <c r="J23" s="6" t="s">
        <v>13</v>
      </c>
      <c r="K23" s="6">
        <f>28882.8-1294.6-K67</f>
        <v>27613.9</v>
      </c>
      <c r="L23" s="6">
        <f>36249.7-1177.5-L67</f>
        <v>35100</v>
      </c>
      <c r="M23" s="6">
        <f>36249.7-1177.5-M67</f>
        <v>35100</v>
      </c>
    </row>
    <row r="24" spans="1:16" ht="15.75" customHeight="1" collapsed="1" x14ac:dyDescent="0.25">
      <c r="A24" s="49" t="s">
        <v>45</v>
      </c>
      <c r="B24" s="49"/>
      <c r="C24" s="49"/>
      <c r="D24" s="49"/>
      <c r="E24" s="49"/>
      <c r="F24" s="49"/>
      <c r="G24" s="49"/>
      <c r="H24" s="49"/>
      <c r="I24" s="49"/>
    </row>
    <row r="25" spans="1:16" s="6" customFormat="1" ht="18" customHeight="1" x14ac:dyDescent="0.2">
      <c r="A25" s="42" t="s">
        <v>38</v>
      </c>
      <c r="B25" s="43">
        <v>353866</v>
      </c>
      <c r="C25" s="43">
        <v>349906</v>
      </c>
      <c r="D25" s="43">
        <v>347467</v>
      </c>
      <c r="E25" s="43">
        <v>342940</v>
      </c>
      <c r="F25" s="50">
        <v>10239</v>
      </c>
      <c r="G25" s="50">
        <v>10420.5</v>
      </c>
      <c r="H25" s="50">
        <v>8699.7000000000007</v>
      </c>
      <c r="I25" s="50">
        <v>8861.9</v>
      </c>
      <c r="J25" s="6" t="s">
        <v>5</v>
      </c>
    </row>
    <row r="26" spans="1:16" ht="15.75" customHeight="1" collapsed="1" x14ac:dyDescent="0.25">
      <c r="A26" s="49" t="s">
        <v>46</v>
      </c>
      <c r="B26" s="49"/>
      <c r="C26" s="49"/>
      <c r="D26" s="49"/>
      <c r="E26" s="49"/>
      <c r="F26" s="49"/>
      <c r="G26" s="49"/>
      <c r="H26" s="49"/>
      <c r="I26" s="49"/>
    </row>
    <row r="27" spans="1:16" s="6" customFormat="1" ht="16.5" customHeight="1" x14ac:dyDescent="0.2">
      <c r="A27" s="42" t="s">
        <v>38</v>
      </c>
      <c r="B27" s="43">
        <v>869</v>
      </c>
      <c r="C27" s="43">
        <v>875</v>
      </c>
      <c r="D27" s="43">
        <v>880</v>
      </c>
      <c r="E27" s="43">
        <v>880</v>
      </c>
      <c r="F27" s="50">
        <v>25.1</v>
      </c>
      <c r="G27" s="50">
        <v>26</v>
      </c>
      <c r="H27" s="50">
        <v>22</v>
      </c>
      <c r="I27" s="50">
        <v>22.7</v>
      </c>
      <c r="J27" s="6" t="s">
        <v>5</v>
      </c>
    </row>
    <row r="28" spans="1:16" ht="37.5" hidden="1" outlineLevel="1" x14ac:dyDescent="0.2">
      <c r="A28" s="42" t="s">
        <v>3</v>
      </c>
      <c r="B28" s="51">
        <f>'[15]прил. 1 2013-2015 (в прик.(уто)'!$D$21</f>
        <v>290000</v>
      </c>
      <c r="C28" s="51">
        <v>293600</v>
      </c>
      <c r="D28" s="51">
        <v>299600</v>
      </c>
      <c r="E28" s="51">
        <v>302600</v>
      </c>
      <c r="F28" s="52">
        <v>248804.7</v>
      </c>
      <c r="G28" s="52">
        <f>241738.4+36730.3-952.2</f>
        <v>277516.5</v>
      </c>
      <c r="H28" s="52">
        <f>246065.8+45061.4-952.2</f>
        <v>290175</v>
      </c>
      <c r="I28" s="52">
        <f>H28</f>
        <v>290175</v>
      </c>
      <c r="J28" s="6" t="s">
        <v>14</v>
      </c>
      <c r="K28" s="6">
        <v>36730.300000000003</v>
      </c>
      <c r="L28" s="6">
        <v>45061.4</v>
      </c>
      <c r="M28" s="6">
        <v>45061.4</v>
      </c>
      <c r="N28" s="6">
        <v>952.19999999999993</v>
      </c>
      <c r="O28" s="6">
        <v>952.19999999999993</v>
      </c>
      <c r="P28" s="6">
        <v>952.19999999999993</v>
      </c>
    </row>
    <row r="29" spans="1:16" hidden="1" outlineLevel="1" x14ac:dyDescent="0.2">
      <c r="A29" s="42" t="s">
        <v>3</v>
      </c>
      <c r="B29" s="51">
        <f>'[15]прил. 1 2013-2015 (в прик.(уто)'!$D$22</f>
        <v>235080</v>
      </c>
      <c r="C29" s="51">
        <f>'[15]прил. 1 2013-2015 (в прик.(уто)'!$G$22</f>
        <v>235500</v>
      </c>
      <c r="D29" s="51">
        <f>'[15]прил. 1 2013-2015 (в прик.(уто)'!$J$22</f>
        <v>235550</v>
      </c>
      <c r="E29" s="51">
        <f>D29</f>
        <v>235550</v>
      </c>
      <c r="F29" s="52">
        <v>28015.4</v>
      </c>
      <c r="G29" s="52">
        <f>29315.5+4533.6</f>
        <v>33849.1</v>
      </c>
      <c r="H29" s="52">
        <f>29845.3+5535.2</f>
        <v>35380.5</v>
      </c>
      <c r="I29" s="52">
        <f>H29</f>
        <v>35380.5</v>
      </c>
      <c r="J29" s="6" t="s">
        <v>4</v>
      </c>
      <c r="K29" s="6">
        <v>4533.6000000000004</v>
      </c>
      <c r="L29" s="6">
        <v>5535.2</v>
      </c>
      <c r="M29" s="6">
        <v>5535.2</v>
      </c>
      <c r="N29" s="6"/>
      <c r="O29" s="6"/>
      <c r="P29" s="6"/>
    </row>
    <row r="30" spans="1:16" ht="15.75" customHeight="1" collapsed="1" x14ac:dyDescent="0.25">
      <c r="A30" s="28" t="s">
        <v>47</v>
      </c>
      <c r="B30" s="29"/>
      <c r="C30" s="29"/>
      <c r="D30" s="29"/>
      <c r="E30" s="29"/>
      <c r="F30" s="29"/>
      <c r="G30" s="29"/>
      <c r="H30" s="29"/>
      <c r="I30" s="30"/>
    </row>
    <row r="31" spans="1:16" s="6" customFormat="1" ht="15" customHeight="1" x14ac:dyDescent="0.2">
      <c r="A31" s="42" t="s">
        <v>38</v>
      </c>
      <c r="B31" s="43">
        <v>160</v>
      </c>
      <c r="C31" s="43">
        <v>160</v>
      </c>
      <c r="D31" s="43">
        <v>160</v>
      </c>
      <c r="E31" s="43">
        <v>160</v>
      </c>
      <c r="F31" s="50">
        <v>4.5</v>
      </c>
      <c r="G31" s="50">
        <v>4.8</v>
      </c>
      <c r="H31" s="50">
        <v>4.0999999999999996</v>
      </c>
      <c r="I31" s="50">
        <v>4.2699999999999996</v>
      </c>
      <c r="J31" s="6" t="s">
        <v>5</v>
      </c>
    </row>
    <row r="32" spans="1:16" ht="14.25" customHeight="1" x14ac:dyDescent="0.2">
      <c r="A32" s="53" t="s">
        <v>48</v>
      </c>
      <c r="B32" s="54"/>
      <c r="C32" s="54"/>
      <c r="D32" s="54"/>
      <c r="E32" s="54"/>
      <c r="F32" s="54"/>
      <c r="G32" s="54"/>
      <c r="H32" s="54"/>
      <c r="I32" s="55"/>
    </row>
    <row r="33" spans="1:16" ht="30.75" customHeight="1" x14ac:dyDescent="0.25">
      <c r="A33" s="56" t="s">
        <v>49</v>
      </c>
      <c r="B33" s="57"/>
      <c r="C33" s="57"/>
      <c r="D33" s="57"/>
      <c r="E33" s="57"/>
      <c r="F33" s="57"/>
      <c r="G33" s="57"/>
      <c r="H33" s="57"/>
      <c r="I33" s="57"/>
    </row>
    <row r="34" spans="1:16" s="6" customFormat="1" ht="15.75" customHeight="1" x14ac:dyDescent="0.25">
      <c r="A34" s="49" t="s">
        <v>50</v>
      </c>
      <c r="B34" s="49"/>
      <c r="C34" s="49"/>
      <c r="D34" s="49"/>
      <c r="E34" s="49"/>
      <c r="F34" s="49"/>
      <c r="G34" s="49"/>
      <c r="H34" s="49"/>
      <c r="I34" s="49"/>
    </row>
    <row r="35" spans="1:16" s="6" customFormat="1" ht="15.75" customHeight="1" x14ac:dyDescent="0.2">
      <c r="A35" s="42" t="s">
        <v>38</v>
      </c>
      <c r="B35" s="43">
        <v>32</v>
      </c>
      <c r="C35" s="43">
        <v>33</v>
      </c>
      <c r="D35" s="43">
        <v>33</v>
      </c>
      <c r="E35" s="43">
        <v>34</v>
      </c>
      <c r="F35" s="50">
        <v>4.8</v>
      </c>
      <c r="G35" s="50">
        <v>4.7</v>
      </c>
      <c r="H35" s="50">
        <v>4</v>
      </c>
      <c r="I35" s="50">
        <v>4.2</v>
      </c>
      <c r="J35" s="6" t="s">
        <v>5</v>
      </c>
    </row>
    <row r="36" spans="1:16" s="6" customFormat="1" hidden="1" outlineLevel="1" x14ac:dyDescent="0.2">
      <c r="A36" s="43" t="s">
        <v>7</v>
      </c>
      <c r="B36" s="51">
        <f>3+7+7+1</f>
        <v>18</v>
      </c>
      <c r="C36" s="51">
        <f>3+3+3+2+2</f>
        <v>13</v>
      </c>
      <c r="D36" s="51">
        <f>3+3+3+2+2</f>
        <v>13</v>
      </c>
      <c r="E36" s="51">
        <f>3+3+3+2+2</f>
        <v>13</v>
      </c>
      <c r="F36" s="52">
        <v>10120.700000000001</v>
      </c>
      <c r="G36" s="52">
        <f>10592.1+2246.8</f>
        <v>12838.900000000001</v>
      </c>
      <c r="H36" s="52">
        <f>12981.5+2129.7</f>
        <v>15111.2</v>
      </c>
      <c r="I36" s="52">
        <f>H36</f>
        <v>15111.2</v>
      </c>
      <c r="J36" s="6" t="s">
        <v>13</v>
      </c>
      <c r="K36" s="6">
        <f>[13]индексация!T33</f>
        <v>2246.8000000000002</v>
      </c>
      <c r="L36" s="6">
        <f>[13]индексация!U33</f>
        <v>2129.6999999999994</v>
      </c>
      <c r="M36" s="6">
        <f>[13]индексация!V33</f>
        <v>2129.6999999999994</v>
      </c>
      <c r="N36" s="6">
        <v>10105.4</v>
      </c>
      <c r="O36" s="7" t="e">
        <f>#REF!-O35</f>
        <v>#REF!</v>
      </c>
      <c r="P36" s="7" t="e">
        <f>#REF!-P35</f>
        <v>#REF!</v>
      </c>
    </row>
    <row r="37" spans="1:16" ht="37.5" hidden="1" outlineLevel="1" x14ac:dyDescent="0.2">
      <c r="A37" s="43" t="s">
        <v>6</v>
      </c>
      <c r="B37" s="51">
        <v>48</v>
      </c>
      <c r="C37" s="51">
        <v>48</v>
      </c>
      <c r="D37" s="51">
        <v>48</v>
      </c>
      <c r="E37" s="51">
        <v>48</v>
      </c>
      <c r="F37" s="52"/>
      <c r="G37" s="52"/>
      <c r="H37" s="52"/>
      <c r="I37" s="52"/>
      <c r="J37" s="6" t="s">
        <v>31</v>
      </c>
    </row>
    <row r="38" spans="1:16" hidden="1" outlineLevel="1" x14ac:dyDescent="0.2">
      <c r="A38" s="43" t="s">
        <v>7</v>
      </c>
      <c r="B38" s="51">
        <v>150</v>
      </c>
      <c r="C38" s="51">
        <v>150</v>
      </c>
      <c r="D38" s="51">
        <v>150</v>
      </c>
      <c r="E38" s="51">
        <v>150</v>
      </c>
      <c r="F38" s="52">
        <v>12420.8</v>
      </c>
      <c r="G38" s="52">
        <v>13885</v>
      </c>
      <c r="H38" s="52">
        <v>14203.8</v>
      </c>
      <c r="I38" s="52">
        <f>H38</f>
        <v>14203.8</v>
      </c>
    </row>
    <row r="39" spans="1:16" s="6" customFormat="1" ht="15" customHeight="1" collapsed="1" x14ac:dyDescent="0.25">
      <c r="A39" s="28" t="s">
        <v>51</v>
      </c>
      <c r="B39" s="29"/>
      <c r="C39" s="29"/>
      <c r="D39" s="29"/>
      <c r="E39" s="29"/>
      <c r="F39" s="29"/>
      <c r="G39" s="29"/>
      <c r="H39" s="29"/>
      <c r="I39" s="30"/>
    </row>
    <row r="40" spans="1:16" s="6" customFormat="1" ht="18" customHeight="1" x14ac:dyDescent="0.2">
      <c r="A40" s="42" t="s">
        <v>38</v>
      </c>
      <c r="B40" s="43">
        <v>18</v>
      </c>
      <c r="C40" s="43">
        <v>19</v>
      </c>
      <c r="D40" s="43">
        <v>19</v>
      </c>
      <c r="E40" s="43">
        <v>20</v>
      </c>
      <c r="F40" s="50">
        <v>2.7</v>
      </c>
      <c r="G40" s="50">
        <v>2.7</v>
      </c>
      <c r="H40" s="50">
        <v>2.2999999999999998</v>
      </c>
      <c r="I40" s="50">
        <v>2.5</v>
      </c>
      <c r="J40" s="6" t="s">
        <v>5</v>
      </c>
    </row>
    <row r="41" spans="1:16" s="6" customFormat="1" ht="15" customHeight="1" collapsed="1" x14ac:dyDescent="0.25">
      <c r="A41" s="28" t="s">
        <v>52</v>
      </c>
      <c r="B41" s="29"/>
      <c r="C41" s="29"/>
      <c r="D41" s="29"/>
      <c r="E41" s="29"/>
      <c r="F41" s="29"/>
      <c r="G41" s="29"/>
      <c r="H41" s="29"/>
      <c r="I41" s="30"/>
    </row>
    <row r="42" spans="1:16" s="6" customFormat="1" ht="18" customHeight="1" x14ac:dyDescent="0.2">
      <c r="A42" s="42" t="s">
        <v>38</v>
      </c>
      <c r="B42" s="43">
        <v>325</v>
      </c>
      <c r="C42" s="43">
        <v>330</v>
      </c>
      <c r="D42" s="43">
        <v>330</v>
      </c>
      <c r="E42" s="43">
        <v>350</v>
      </c>
      <c r="F42" s="50">
        <v>48.5</v>
      </c>
      <c r="G42" s="50">
        <v>47.2</v>
      </c>
      <c r="H42" s="50">
        <v>40.4</v>
      </c>
      <c r="I42" s="50">
        <v>43</v>
      </c>
      <c r="J42" s="6" t="s">
        <v>5</v>
      </c>
    </row>
    <row r="43" spans="1:16" s="6" customFormat="1" hidden="1" outlineLevel="1" x14ac:dyDescent="0.2">
      <c r="A43" s="43" t="s">
        <v>6</v>
      </c>
      <c r="B43" s="51"/>
      <c r="C43" s="51"/>
      <c r="D43" s="51"/>
      <c r="E43" s="51"/>
      <c r="F43" s="52"/>
      <c r="G43" s="52"/>
      <c r="H43" s="52"/>
      <c r="I43" s="52"/>
    </row>
    <row r="44" spans="1:16" s="6" customFormat="1" hidden="1" outlineLevel="1" x14ac:dyDescent="0.2">
      <c r="A44" s="43" t="s">
        <v>7</v>
      </c>
      <c r="B44" s="51">
        <v>27</v>
      </c>
      <c r="C44" s="51">
        <v>27</v>
      </c>
      <c r="D44" s="51">
        <v>27</v>
      </c>
      <c r="E44" s="51">
        <v>27</v>
      </c>
      <c r="F44" s="52">
        <f>'[16]прил. 2 2013-2015 (в прик. раб.'!$N$78</f>
        <v>1687.4</v>
      </c>
      <c r="G44" s="52">
        <f>'[16]прил. 2 2013-2015 (в прик. раб.'!$Q$78</f>
        <v>1763.9</v>
      </c>
      <c r="H44" s="52">
        <f>'[16]прил. 2 2013-2015 (в прик. раб.'!$T$78</f>
        <v>1807.6</v>
      </c>
      <c r="I44" s="52">
        <f>H44</f>
        <v>1807.6</v>
      </c>
      <c r="J44" s="6" t="s">
        <v>32</v>
      </c>
    </row>
    <row r="45" spans="1:16" s="6" customFormat="1" hidden="1" outlineLevel="1" x14ac:dyDescent="0.2">
      <c r="A45" s="43" t="s">
        <v>6</v>
      </c>
      <c r="B45" s="51"/>
      <c r="C45" s="51"/>
      <c r="D45" s="51"/>
      <c r="E45" s="51"/>
      <c r="F45" s="52"/>
      <c r="G45" s="52"/>
      <c r="H45" s="52"/>
      <c r="I45" s="52"/>
    </row>
    <row r="46" spans="1:16" s="6" customFormat="1" hidden="1" outlineLevel="1" x14ac:dyDescent="0.2">
      <c r="A46" s="43" t="s">
        <v>7</v>
      </c>
      <c r="B46" s="51">
        <v>4274</v>
      </c>
      <c r="C46" s="51">
        <v>4274</v>
      </c>
      <c r="D46" s="51">
        <v>4274</v>
      </c>
      <c r="E46" s="51">
        <v>4274</v>
      </c>
      <c r="F46" s="52">
        <f>17212</f>
        <v>17212</v>
      </c>
      <c r="G46" s="52">
        <f>18021+K46</f>
        <v>20666.8</v>
      </c>
      <c r="H46" s="52">
        <f>18356.8+L46</f>
        <v>21715.699999999997</v>
      </c>
      <c r="I46" s="52">
        <f>H46</f>
        <v>21715.699999999997</v>
      </c>
      <c r="J46" s="6" t="s">
        <v>32</v>
      </c>
      <c r="K46" s="6">
        <f>2946.4+K68</f>
        <v>2645.8</v>
      </c>
      <c r="L46" s="6">
        <f>3661.7+L68</f>
        <v>3358.8999999999996</v>
      </c>
      <c r="M46" s="6">
        <f>3661.7+M68</f>
        <v>3358.8999999999996</v>
      </c>
    </row>
    <row r="47" spans="1:16" ht="15" customHeight="1" collapsed="1" x14ac:dyDescent="0.25">
      <c r="A47" s="58" t="s">
        <v>53</v>
      </c>
      <c r="B47" s="59"/>
      <c r="C47" s="59"/>
      <c r="D47" s="59"/>
      <c r="E47" s="59"/>
      <c r="F47" s="59"/>
      <c r="G47" s="59"/>
      <c r="H47" s="59"/>
      <c r="I47" s="60"/>
    </row>
    <row r="48" spans="1:16" ht="16.5" customHeight="1" x14ac:dyDescent="0.25">
      <c r="A48" s="28" t="s">
        <v>54</v>
      </c>
      <c r="B48" s="29"/>
      <c r="C48" s="29"/>
      <c r="D48" s="29"/>
      <c r="E48" s="29"/>
      <c r="F48" s="29"/>
      <c r="G48" s="29"/>
      <c r="H48" s="29"/>
      <c r="I48" s="30"/>
    </row>
    <row r="49" spans="1:17" ht="31.5" hidden="1" outlineLevel="1" x14ac:dyDescent="0.25">
      <c r="A49" s="61" t="s">
        <v>18</v>
      </c>
      <c r="B49" s="43">
        <v>500</v>
      </c>
      <c r="C49" s="43">
        <v>503</v>
      </c>
      <c r="D49" s="43">
        <v>500</v>
      </c>
      <c r="E49" s="43">
        <v>500</v>
      </c>
      <c r="F49" s="45">
        <v>1041.3</v>
      </c>
      <c r="G49" s="46">
        <f>1659.9-76.9</f>
        <v>1583</v>
      </c>
      <c r="H49" s="46">
        <f>1664.9-83.2</f>
        <v>1581.7</v>
      </c>
      <c r="I49" s="43">
        <f>H49</f>
        <v>1581.7</v>
      </c>
      <c r="J49" s="6"/>
      <c r="K49" s="6">
        <v>-76.900000000000006</v>
      </c>
      <c r="L49" s="6">
        <v>-83.2</v>
      </c>
      <c r="M49" s="6">
        <v>-83.2</v>
      </c>
    </row>
    <row r="50" spans="1:17" ht="47.25" hidden="1" outlineLevel="1" x14ac:dyDescent="0.25">
      <c r="A50" s="61" t="s">
        <v>19</v>
      </c>
      <c r="B50" s="43">
        <v>204</v>
      </c>
      <c r="C50" s="43">
        <v>209</v>
      </c>
      <c r="D50" s="43">
        <v>209</v>
      </c>
      <c r="E50" s="43">
        <v>209</v>
      </c>
      <c r="F50" s="46">
        <v>2841.7</v>
      </c>
      <c r="G50" s="46">
        <f>2891.6-15.4</f>
        <v>2876.2</v>
      </c>
      <c r="H50" s="46">
        <f>2893.6-15.4</f>
        <v>2878.2</v>
      </c>
      <c r="I50" s="46">
        <f>2893.6-15.4</f>
        <v>2878.2</v>
      </c>
      <c r="J50" s="6"/>
      <c r="K50" s="6">
        <v>-15.4</v>
      </c>
      <c r="L50" s="6">
        <v>-16.600000000000001</v>
      </c>
      <c r="M50" s="6">
        <v>-16.600000000000001</v>
      </c>
    </row>
    <row r="51" spans="1:17" ht="31.5" hidden="1" outlineLevel="1" x14ac:dyDescent="0.25">
      <c r="A51" s="61" t="s">
        <v>20</v>
      </c>
      <c r="B51" s="43">
        <v>383</v>
      </c>
      <c r="C51" s="43">
        <v>383</v>
      </c>
      <c r="D51" s="43">
        <v>383</v>
      </c>
      <c r="E51" s="43">
        <v>383</v>
      </c>
      <c r="F51" s="46">
        <v>1056.5999999999999</v>
      </c>
      <c r="G51" s="46">
        <v>783</v>
      </c>
      <c r="H51" s="46">
        <v>800.4</v>
      </c>
      <c r="I51" s="43">
        <f t="shared" ref="I51:I57" si="0">H51</f>
        <v>800.4</v>
      </c>
    </row>
    <row r="52" spans="1:17" ht="31.5" hidden="1" outlineLevel="1" x14ac:dyDescent="0.25">
      <c r="A52" s="61" t="s">
        <v>21</v>
      </c>
      <c r="B52" s="43">
        <v>566</v>
      </c>
      <c r="C52" s="43">
        <v>572</v>
      </c>
      <c r="D52" s="43">
        <v>572</v>
      </c>
      <c r="E52" s="43">
        <v>572</v>
      </c>
      <c r="F52" s="46">
        <v>1072.3</v>
      </c>
      <c r="G52" s="46">
        <v>1101.7</v>
      </c>
      <c r="H52" s="46">
        <v>922.5</v>
      </c>
      <c r="I52" s="43">
        <f t="shared" si="0"/>
        <v>922.5</v>
      </c>
    </row>
    <row r="53" spans="1:17" ht="31.5" hidden="1" outlineLevel="1" x14ac:dyDescent="0.25">
      <c r="A53" s="61" t="s">
        <v>8</v>
      </c>
      <c r="B53" s="43">
        <v>588</v>
      </c>
      <c r="C53" s="43">
        <v>589</v>
      </c>
      <c r="D53" s="43">
        <v>590</v>
      </c>
      <c r="E53" s="43">
        <v>590</v>
      </c>
      <c r="F53" s="46">
        <v>6361</v>
      </c>
      <c r="G53" s="46">
        <v>6877.9</v>
      </c>
      <c r="H53" s="46">
        <v>6902.2</v>
      </c>
      <c r="I53" s="43">
        <f t="shared" si="0"/>
        <v>6902.2</v>
      </c>
    </row>
    <row r="54" spans="1:17" ht="31.5" hidden="1" outlineLevel="1" x14ac:dyDescent="0.25">
      <c r="A54" s="61" t="s">
        <v>9</v>
      </c>
      <c r="B54" s="43">
        <v>165</v>
      </c>
      <c r="C54" s="43">
        <v>167</v>
      </c>
      <c r="D54" s="43">
        <v>169</v>
      </c>
      <c r="E54" s="43">
        <v>169</v>
      </c>
      <c r="F54" s="46">
        <v>2528.9</v>
      </c>
      <c r="G54" s="46">
        <v>2745.7</v>
      </c>
      <c r="H54" s="46">
        <v>2664.8</v>
      </c>
      <c r="I54" s="43">
        <f t="shared" si="0"/>
        <v>2664.8</v>
      </c>
    </row>
    <row r="55" spans="1:17" ht="31.5" hidden="1" outlineLevel="1" x14ac:dyDescent="0.25">
      <c r="A55" s="61" t="s">
        <v>10</v>
      </c>
      <c r="B55" s="43">
        <v>280</v>
      </c>
      <c r="C55" s="43">
        <v>290</v>
      </c>
      <c r="D55" s="43">
        <v>290</v>
      </c>
      <c r="E55" s="43">
        <v>290</v>
      </c>
      <c r="F55" s="46">
        <v>3033.8</v>
      </c>
      <c r="G55" s="46">
        <v>3065.9</v>
      </c>
      <c r="H55" s="46">
        <v>3834.3</v>
      </c>
      <c r="I55" s="43">
        <f t="shared" si="0"/>
        <v>3834.3</v>
      </c>
    </row>
    <row r="56" spans="1:17" ht="31.5" hidden="1" outlineLevel="1" x14ac:dyDescent="0.25">
      <c r="A56" s="61" t="s">
        <v>11</v>
      </c>
      <c r="B56" s="43">
        <v>220</v>
      </c>
      <c r="C56" s="43">
        <v>220</v>
      </c>
      <c r="D56" s="43">
        <v>220</v>
      </c>
      <c r="E56" s="43">
        <v>220</v>
      </c>
      <c r="F56" s="46">
        <v>950</v>
      </c>
      <c r="G56" s="46">
        <v>600</v>
      </c>
      <c r="H56" s="46">
        <v>700</v>
      </c>
      <c r="I56" s="43">
        <f t="shared" si="0"/>
        <v>700</v>
      </c>
    </row>
    <row r="57" spans="1:17" ht="31.5" hidden="1" outlineLevel="1" x14ac:dyDescent="0.25">
      <c r="A57" s="61" t="s">
        <v>12</v>
      </c>
      <c r="B57" s="43">
        <v>100</v>
      </c>
      <c r="C57" s="43">
        <v>102</v>
      </c>
      <c r="D57" s="43">
        <v>102</v>
      </c>
      <c r="E57" s="43">
        <v>102</v>
      </c>
      <c r="F57" s="46">
        <v>1654.2</v>
      </c>
      <c r="G57" s="46">
        <v>1799.2</v>
      </c>
      <c r="H57" s="46">
        <v>1911</v>
      </c>
      <c r="I57" s="43">
        <f t="shared" si="0"/>
        <v>1911</v>
      </c>
    </row>
    <row r="58" spans="1:17" ht="19.5" customHeight="1" collapsed="1" x14ac:dyDescent="0.2">
      <c r="A58" s="42" t="s">
        <v>38</v>
      </c>
      <c r="B58" s="43">
        <v>8390</v>
      </c>
      <c r="C58" s="43">
        <v>8450</v>
      </c>
      <c r="D58" s="43">
        <v>8450</v>
      </c>
      <c r="E58" s="43">
        <v>8460</v>
      </c>
      <c r="F58" s="50">
        <v>1252.3</v>
      </c>
      <c r="G58" s="50">
        <v>1207.8</v>
      </c>
      <c r="H58" s="50">
        <v>1034</v>
      </c>
      <c r="I58" s="50">
        <v>1054.3</v>
      </c>
    </row>
    <row r="59" spans="1:17" ht="31.5" hidden="1" outlineLevel="1" x14ac:dyDescent="0.25">
      <c r="A59" s="61" t="s">
        <v>22</v>
      </c>
      <c r="B59" s="43">
        <v>24</v>
      </c>
      <c r="C59" s="43">
        <v>24</v>
      </c>
      <c r="D59" s="43">
        <v>24</v>
      </c>
      <c r="E59" s="43">
        <v>24</v>
      </c>
      <c r="F59" s="46">
        <v>13619.9</v>
      </c>
      <c r="G59" s="46">
        <f>15511.6+4490.5</f>
        <v>20002.099999999999</v>
      </c>
      <c r="H59" s="46">
        <f>15736.5+5575.4</f>
        <v>21311.9</v>
      </c>
      <c r="I59" s="43">
        <f>H59</f>
        <v>21311.9</v>
      </c>
      <c r="J59" s="6"/>
      <c r="K59" s="6">
        <v>4490.5</v>
      </c>
      <c r="L59" s="6">
        <v>5575.4</v>
      </c>
      <c r="M59" s="6">
        <v>5575.4</v>
      </c>
    </row>
    <row r="60" spans="1:17" hidden="1" outlineLevel="1" x14ac:dyDescent="0.25">
      <c r="A60" s="62" t="s">
        <v>23</v>
      </c>
      <c r="B60" s="43">
        <f>143+32</f>
        <v>175</v>
      </c>
      <c r="C60" s="43">
        <f>143+32</f>
        <v>175</v>
      </c>
      <c r="D60" s="43">
        <f>143+32</f>
        <v>175</v>
      </c>
      <c r="E60" s="43">
        <f>143+32</f>
        <v>175</v>
      </c>
      <c r="F60" s="46">
        <v>6534.6</v>
      </c>
      <c r="G60" s="46">
        <f>7372.2+1616.8</f>
        <v>8989</v>
      </c>
      <c r="H60" s="46">
        <f>7360.3+1813.9</f>
        <v>9174.2000000000007</v>
      </c>
      <c r="I60" s="43">
        <f>H60</f>
        <v>9174.2000000000007</v>
      </c>
      <c r="J60" s="6"/>
      <c r="K60" s="6">
        <v>1616.8</v>
      </c>
      <c r="L60" s="6">
        <v>1813.9</v>
      </c>
      <c r="M60" s="6">
        <v>1813.9</v>
      </c>
    </row>
    <row r="61" spans="1:17" ht="31.5" hidden="1" outlineLevel="1" x14ac:dyDescent="0.25">
      <c r="A61" s="61" t="s">
        <v>24</v>
      </c>
      <c r="B61" s="43">
        <v>3</v>
      </c>
      <c r="C61" s="43">
        <v>3</v>
      </c>
      <c r="D61" s="43">
        <v>3</v>
      </c>
      <c r="E61" s="43">
        <v>3</v>
      </c>
      <c r="F61" s="46">
        <v>149.69999999999999</v>
      </c>
      <c r="G61" s="46">
        <v>148.69999999999999</v>
      </c>
      <c r="H61" s="46">
        <v>192.1</v>
      </c>
      <c r="I61" s="43">
        <f>H61</f>
        <v>192.1</v>
      </c>
    </row>
    <row r="62" spans="1:17" ht="31.5" hidden="1" outlineLevel="1" x14ac:dyDescent="0.25">
      <c r="A62" s="61" t="s">
        <v>25</v>
      </c>
      <c r="B62" s="43">
        <v>51</v>
      </c>
      <c r="C62" s="43">
        <v>42</v>
      </c>
      <c r="D62" s="43">
        <v>43</v>
      </c>
      <c r="E62" s="43">
        <v>43</v>
      </c>
      <c r="F62" s="46">
        <v>66545.8</v>
      </c>
      <c r="G62" s="46">
        <f>106758.5-3758.1+6088.3</f>
        <v>109088.7</v>
      </c>
      <c r="H62" s="46">
        <f>99805.4-4060.3-41343</f>
        <v>54402.099999999991</v>
      </c>
      <c r="I62" s="43">
        <f>99805.4-4684.2+7684.9</f>
        <v>102806.09999999999</v>
      </c>
      <c r="J62" s="6"/>
      <c r="K62" s="6">
        <v>-3758.1</v>
      </c>
      <c r="L62" s="6">
        <v>-4060.3</v>
      </c>
      <c r="M62" s="6">
        <v>-4684.2</v>
      </c>
      <c r="N62" s="6">
        <v>6088.3</v>
      </c>
      <c r="O62" s="6">
        <v>-41342.6</v>
      </c>
      <c r="P62" s="6">
        <v>7684.9</v>
      </c>
      <c r="Q62" s="6"/>
    </row>
    <row r="63" spans="1:17" ht="31.5" hidden="1" outlineLevel="1" x14ac:dyDescent="0.25">
      <c r="A63" s="61" t="s">
        <v>26</v>
      </c>
      <c r="B63" s="43">
        <v>51</v>
      </c>
      <c r="C63" s="43">
        <v>51</v>
      </c>
      <c r="D63" s="43">
        <v>51</v>
      </c>
      <c r="E63" s="43">
        <v>51</v>
      </c>
      <c r="F63" s="46">
        <v>32244.3</v>
      </c>
      <c r="G63" s="46">
        <f>32337.5-1379.2</f>
        <v>30958.3</v>
      </c>
      <c r="H63" s="46">
        <f>31818.2-1379.2</f>
        <v>30439</v>
      </c>
      <c r="I63" s="43">
        <f>H63</f>
        <v>30439</v>
      </c>
      <c r="J63" s="6"/>
      <c r="K63" s="6">
        <v>-1379.2</v>
      </c>
      <c r="L63" s="6">
        <v>-1379.2</v>
      </c>
      <c r="M63" s="6">
        <v>-1379.2</v>
      </c>
    </row>
    <row r="64" spans="1:17" ht="31.5" hidden="1" outlineLevel="1" x14ac:dyDescent="0.25">
      <c r="A64" s="61" t="s">
        <v>27</v>
      </c>
      <c r="B64" s="43">
        <v>1</v>
      </c>
      <c r="C64" s="43"/>
      <c r="D64" s="43"/>
      <c r="E64" s="43"/>
      <c r="F64" s="46">
        <v>2369.6</v>
      </c>
      <c r="G64" s="46"/>
      <c r="H64" s="46"/>
      <c r="I64" s="43"/>
    </row>
    <row r="65" spans="1:13" ht="31.5" hidden="1" outlineLevel="1" x14ac:dyDescent="0.25">
      <c r="A65" s="61" t="s">
        <v>35</v>
      </c>
      <c r="B65" s="43"/>
      <c r="C65" s="43">
        <v>1</v>
      </c>
      <c r="D65" s="43">
        <v>1</v>
      </c>
      <c r="E65" s="43">
        <v>1</v>
      </c>
      <c r="F65" s="46"/>
      <c r="G65" s="45">
        <v>2309</v>
      </c>
      <c r="H65" s="45">
        <v>2472.9</v>
      </c>
      <c r="I65" s="63">
        <v>2472.9</v>
      </c>
    </row>
    <row r="66" spans="1:13" ht="31.5" hidden="1" outlineLevel="1" x14ac:dyDescent="0.25">
      <c r="A66" s="61" t="s">
        <v>28</v>
      </c>
      <c r="B66" s="43">
        <v>1</v>
      </c>
      <c r="C66" s="43">
        <v>2</v>
      </c>
      <c r="D66" s="43">
        <v>2</v>
      </c>
      <c r="E66" s="43">
        <v>2</v>
      </c>
      <c r="F66" s="46">
        <v>7390.9</v>
      </c>
      <c r="G66" s="46">
        <f>12979.8-736.6</f>
        <v>12243.199999999999</v>
      </c>
      <c r="H66" s="46">
        <f>13719.4-774.5</f>
        <v>12944.9</v>
      </c>
      <c r="I66" s="43">
        <f>H66</f>
        <v>12944.9</v>
      </c>
      <c r="K66" s="6">
        <v>-736.6</v>
      </c>
      <c r="L66" s="6">
        <v>-774.5</v>
      </c>
      <c r="M66" s="6">
        <v>-774.5</v>
      </c>
    </row>
    <row r="67" spans="1:13" ht="31.5" hidden="1" outlineLevel="1" x14ac:dyDescent="0.25">
      <c r="A67" s="61" t="s">
        <v>29</v>
      </c>
      <c r="B67" s="43">
        <v>1</v>
      </c>
      <c r="C67" s="43">
        <v>1</v>
      </c>
      <c r="D67" s="43">
        <v>1</v>
      </c>
      <c r="E67" s="43">
        <v>1</v>
      </c>
      <c r="F67" s="46">
        <v>644.70000000000005</v>
      </c>
      <c r="G67" s="46">
        <f>644.7-25.7</f>
        <v>619</v>
      </c>
      <c r="H67" s="46">
        <f>555.1-27.8</f>
        <v>527.30000000000007</v>
      </c>
      <c r="I67" s="43">
        <f>H67</f>
        <v>527.30000000000007</v>
      </c>
      <c r="J67" s="6"/>
      <c r="K67" s="6">
        <v>-25.7</v>
      </c>
      <c r="L67" s="6">
        <v>-27.8</v>
      </c>
      <c r="M67" s="6">
        <v>-27.8</v>
      </c>
    </row>
    <row r="68" spans="1:13" s="6" customFormat="1" ht="31.5" hidden="1" outlineLevel="1" x14ac:dyDescent="0.25">
      <c r="A68" s="61" t="s">
        <v>30</v>
      </c>
      <c r="B68" s="43">
        <v>2</v>
      </c>
      <c r="C68" s="43">
        <v>2</v>
      </c>
      <c r="D68" s="43">
        <v>2</v>
      </c>
      <c r="E68" s="43">
        <v>2</v>
      </c>
      <c r="F68" s="46">
        <v>4777.3999999999996</v>
      </c>
      <c r="G68" s="46">
        <f>6085.6-300.6</f>
        <v>5785</v>
      </c>
      <c r="H68" s="46">
        <f>6034.2-302.8</f>
        <v>5731.4</v>
      </c>
      <c r="I68" s="43">
        <f>H68</f>
        <v>5731.4</v>
      </c>
      <c r="K68" s="6">
        <v>-300.60000000000002</v>
      </c>
      <c r="L68" s="6">
        <v>-302.8</v>
      </c>
      <c r="M68" s="6">
        <v>-302.8</v>
      </c>
    </row>
    <row r="69" spans="1:13" ht="15" customHeight="1" collapsed="1" x14ac:dyDescent="0.25">
      <c r="A69" s="28" t="s">
        <v>55</v>
      </c>
      <c r="B69" s="29"/>
      <c r="C69" s="29"/>
      <c r="D69" s="29"/>
      <c r="E69" s="29"/>
      <c r="F69" s="29"/>
      <c r="G69" s="29"/>
      <c r="H69" s="29"/>
      <c r="I69" s="30"/>
    </row>
    <row r="70" spans="1:13" ht="31.5" hidden="1" outlineLevel="1" x14ac:dyDescent="0.25">
      <c r="A70" s="61" t="s">
        <v>18</v>
      </c>
      <c r="B70" s="43">
        <v>500</v>
      </c>
      <c r="C70" s="43">
        <v>503</v>
      </c>
      <c r="D70" s="43">
        <v>500</v>
      </c>
      <c r="E70" s="43">
        <v>500</v>
      </c>
      <c r="F70" s="45">
        <v>1041.3</v>
      </c>
      <c r="G70" s="46">
        <f>1659.9-76.9</f>
        <v>1583</v>
      </c>
      <c r="H70" s="46">
        <f>1664.9-83.2</f>
        <v>1581.7</v>
      </c>
      <c r="I70" s="43">
        <f>H70</f>
        <v>1581.7</v>
      </c>
      <c r="J70" s="6"/>
      <c r="K70" s="6">
        <v>-76.900000000000006</v>
      </c>
      <c r="L70" s="6">
        <v>-83.2</v>
      </c>
      <c r="M70" s="6">
        <v>-83.2</v>
      </c>
    </row>
    <row r="71" spans="1:13" ht="47.25" hidden="1" outlineLevel="1" x14ac:dyDescent="0.25">
      <c r="A71" s="61" t="s">
        <v>19</v>
      </c>
      <c r="B71" s="43">
        <v>204</v>
      </c>
      <c r="C71" s="43">
        <v>209</v>
      </c>
      <c r="D71" s="43">
        <v>209</v>
      </c>
      <c r="E71" s="43">
        <v>209</v>
      </c>
      <c r="F71" s="46">
        <v>2841.7</v>
      </c>
      <c r="G71" s="46">
        <f>2891.6-15.4</f>
        <v>2876.2</v>
      </c>
      <c r="H71" s="46">
        <f>2893.6-15.4</f>
        <v>2878.2</v>
      </c>
      <c r="I71" s="46">
        <f>2893.6-15.4</f>
        <v>2878.2</v>
      </c>
      <c r="J71" s="6"/>
      <c r="K71" s="6">
        <v>-15.4</v>
      </c>
      <c r="L71" s="6">
        <v>-16.600000000000001</v>
      </c>
      <c r="M71" s="6">
        <v>-16.600000000000001</v>
      </c>
    </row>
    <row r="72" spans="1:13" ht="31.5" hidden="1" outlineLevel="1" x14ac:dyDescent="0.25">
      <c r="A72" s="61" t="s">
        <v>20</v>
      </c>
      <c r="B72" s="43">
        <v>383</v>
      </c>
      <c r="C72" s="43">
        <v>383</v>
      </c>
      <c r="D72" s="43">
        <v>383</v>
      </c>
      <c r="E72" s="43">
        <v>383</v>
      </c>
      <c r="F72" s="46">
        <v>1056.5999999999999</v>
      </c>
      <c r="G72" s="46">
        <v>783</v>
      </c>
      <c r="H72" s="46">
        <v>800.4</v>
      </c>
      <c r="I72" s="43">
        <f t="shared" ref="I72:I78" si="1">H72</f>
        <v>800.4</v>
      </c>
    </row>
    <row r="73" spans="1:13" ht="31.5" hidden="1" outlineLevel="1" x14ac:dyDescent="0.25">
      <c r="A73" s="61" t="s">
        <v>21</v>
      </c>
      <c r="B73" s="43">
        <v>566</v>
      </c>
      <c r="C73" s="43">
        <v>572</v>
      </c>
      <c r="D73" s="43">
        <v>572</v>
      </c>
      <c r="E73" s="43">
        <v>572</v>
      </c>
      <c r="F73" s="46">
        <v>1072.3</v>
      </c>
      <c r="G73" s="46">
        <v>1101.7</v>
      </c>
      <c r="H73" s="46">
        <v>922.5</v>
      </c>
      <c r="I73" s="43">
        <f t="shared" si="1"/>
        <v>922.5</v>
      </c>
    </row>
    <row r="74" spans="1:13" ht="31.5" hidden="1" outlineLevel="1" x14ac:dyDescent="0.25">
      <c r="A74" s="61" t="s">
        <v>8</v>
      </c>
      <c r="B74" s="43">
        <v>588</v>
      </c>
      <c r="C74" s="43">
        <v>589</v>
      </c>
      <c r="D74" s="43">
        <v>590</v>
      </c>
      <c r="E74" s="43">
        <v>590</v>
      </c>
      <c r="F74" s="46">
        <v>6361</v>
      </c>
      <c r="G74" s="46">
        <v>6877.9</v>
      </c>
      <c r="H74" s="46">
        <v>6902.2</v>
      </c>
      <c r="I74" s="43">
        <f t="shared" si="1"/>
        <v>6902.2</v>
      </c>
    </row>
    <row r="75" spans="1:13" ht="31.5" hidden="1" outlineLevel="1" x14ac:dyDescent="0.25">
      <c r="A75" s="61" t="s">
        <v>9</v>
      </c>
      <c r="B75" s="43">
        <v>165</v>
      </c>
      <c r="C75" s="43">
        <v>167</v>
      </c>
      <c r="D75" s="43">
        <v>169</v>
      </c>
      <c r="E75" s="43">
        <v>169</v>
      </c>
      <c r="F75" s="46">
        <v>2528.9</v>
      </c>
      <c r="G75" s="46">
        <v>2745.7</v>
      </c>
      <c r="H75" s="46">
        <v>2664.8</v>
      </c>
      <c r="I75" s="43">
        <f t="shared" si="1"/>
        <v>2664.8</v>
      </c>
    </row>
    <row r="76" spans="1:13" ht="31.5" hidden="1" outlineLevel="1" x14ac:dyDescent="0.25">
      <c r="A76" s="61" t="s">
        <v>10</v>
      </c>
      <c r="B76" s="43">
        <v>280</v>
      </c>
      <c r="C76" s="43">
        <v>290</v>
      </c>
      <c r="D76" s="43">
        <v>290</v>
      </c>
      <c r="E76" s="43">
        <v>290</v>
      </c>
      <c r="F76" s="46">
        <v>3033.8</v>
      </c>
      <c r="G76" s="46">
        <v>3065.9</v>
      </c>
      <c r="H76" s="46">
        <v>3834.3</v>
      </c>
      <c r="I76" s="43">
        <f t="shared" si="1"/>
        <v>3834.3</v>
      </c>
    </row>
    <row r="77" spans="1:13" ht="31.5" hidden="1" outlineLevel="1" x14ac:dyDescent="0.25">
      <c r="A77" s="61" t="s">
        <v>11</v>
      </c>
      <c r="B77" s="43">
        <v>220</v>
      </c>
      <c r="C77" s="43">
        <v>220</v>
      </c>
      <c r="D77" s="43">
        <v>220</v>
      </c>
      <c r="E77" s="43">
        <v>220</v>
      </c>
      <c r="F77" s="46">
        <v>950</v>
      </c>
      <c r="G77" s="46">
        <v>600</v>
      </c>
      <c r="H77" s="46">
        <v>700</v>
      </c>
      <c r="I77" s="43">
        <f t="shared" si="1"/>
        <v>700</v>
      </c>
    </row>
    <row r="78" spans="1:13" ht="31.5" hidden="1" outlineLevel="1" x14ac:dyDescent="0.25">
      <c r="A78" s="61" t="s">
        <v>12</v>
      </c>
      <c r="B78" s="43">
        <v>100</v>
      </c>
      <c r="C78" s="43">
        <v>102</v>
      </c>
      <c r="D78" s="43">
        <v>102</v>
      </c>
      <c r="E78" s="43">
        <v>102</v>
      </c>
      <c r="F78" s="46">
        <v>1654.2</v>
      </c>
      <c r="G78" s="46">
        <v>1799.2</v>
      </c>
      <c r="H78" s="46">
        <v>1911</v>
      </c>
      <c r="I78" s="43">
        <f t="shared" si="1"/>
        <v>1911</v>
      </c>
    </row>
    <row r="79" spans="1:13" ht="17.25" customHeight="1" collapsed="1" x14ac:dyDescent="0.2">
      <c r="A79" s="42" t="s">
        <v>38</v>
      </c>
      <c r="B79" s="43">
        <v>112</v>
      </c>
      <c r="C79" s="43">
        <v>115</v>
      </c>
      <c r="D79" s="43">
        <v>115</v>
      </c>
      <c r="E79" s="43">
        <v>116</v>
      </c>
      <c r="F79" s="50">
        <v>16.7</v>
      </c>
      <c r="G79" s="50">
        <v>16.399999999999999</v>
      </c>
      <c r="H79" s="50">
        <v>14</v>
      </c>
      <c r="I79" s="50">
        <v>14.5</v>
      </c>
    </row>
    <row r="80" spans="1:13" ht="15.75" customHeight="1" collapsed="1" x14ac:dyDescent="0.25">
      <c r="A80" s="28" t="s">
        <v>56</v>
      </c>
      <c r="B80" s="29"/>
      <c r="C80" s="29"/>
      <c r="D80" s="29"/>
      <c r="E80" s="29"/>
      <c r="F80" s="29"/>
      <c r="G80" s="29"/>
      <c r="H80" s="29"/>
      <c r="I80" s="30"/>
    </row>
    <row r="81" spans="1:13" ht="31.5" hidden="1" outlineLevel="1" x14ac:dyDescent="0.25">
      <c r="A81" s="61" t="s">
        <v>18</v>
      </c>
      <c r="B81" s="43">
        <v>500</v>
      </c>
      <c r="C81" s="43">
        <v>503</v>
      </c>
      <c r="D81" s="43">
        <v>500</v>
      </c>
      <c r="E81" s="43">
        <v>500</v>
      </c>
      <c r="F81" s="45">
        <v>1041.3</v>
      </c>
      <c r="G81" s="46">
        <f>1659.9-76.9</f>
        <v>1583</v>
      </c>
      <c r="H81" s="46">
        <f>1664.9-83.2</f>
        <v>1581.7</v>
      </c>
      <c r="I81" s="43">
        <f>H81</f>
        <v>1581.7</v>
      </c>
      <c r="J81" s="6"/>
      <c r="K81" s="6">
        <v>-76.900000000000006</v>
      </c>
      <c r="L81" s="6">
        <v>-83.2</v>
      </c>
      <c r="M81" s="6">
        <v>-83.2</v>
      </c>
    </row>
    <row r="82" spans="1:13" ht="47.25" hidden="1" outlineLevel="1" x14ac:dyDescent="0.25">
      <c r="A82" s="61" t="s">
        <v>19</v>
      </c>
      <c r="B82" s="43">
        <v>204</v>
      </c>
      <c r="C82" s="43">
        <v>209</v>
      </c>
      <c r="D82" s="43">
        <v>209</v>
      </c>
      <c r="E82" s="43">
        <v>209</v>
      </c>
      <c r="F82" s="46">
        <v>2841.7</v>
      </c>
      <c r="G82" s="46">
        <f>2891.6-15.4</f>
        <v>2876.2</v>
      </c>
      <c r="H82" s="46">
        <f>2893.6-15.4</f>
        <v>2878.2</v>
      </c>
      <c r="I82" s="46">
        <f>2893.6-15.4</f>
        <v>2878.2</v>
      </c>
      <c r="J82" s="6"/>
      <c r="K82" s="6">
        <v>-15.4</v>
      </c>
      <c r="L82" s="6">
        <v>-16.600000000000001</v>
      </c>
      <c r="M82" s="6">
        <v>-16.600000000000001</v>
      </c>
    </row>
    <row r="83" spans="1:13" ht="31.5" hidden="1" outlineLevel="1" x14ac:dyDescent="0.25">
      <c r="A83" s="61" t="s">
        <v>20</v>
      </c>
      <c r="B83" s="43">
        <v>383</v>
      </c>
      <c r="C83" s="43">
        <v>383</v>
      </c>
      <c r="D83" s="43">
        <v>383</v>
      </c>
      <c r="E83" s="43">
        <v>383</v>
      </c>
      <c r="F83" s="46">
        <v>1056.5999999999999</v>
      </c>
      <c r="G83" s="46">
        <v>783</v>
      </c>
      <c r="H83" s="46">
        <v>800.4</v>
      </c>
      <c r="I83" s="43">
        <f t="shared" ref="I83:I89" si="2">H83</f>
        <v>800.4</v>
      </c>
    </row>
    <row r="84" spans="1:13" ht="31.5" hidden="1" outlineLevel="1" x14ac:dyDescent="0.25">
      <c r="A84" s="61" t="s">
        <v>21</v>
      </c>
      <c r="B84" s="43">
        <v>566</v>
      </c>
      <c r="C84" s="43">
        <v>572</v>
      </c>
      <c r="D84" s="43">
        <v>572</v>
      </c>
      <c r="E84" s="43">
        <v>572</v>
      </c>
      <c r="F84" s="46">
        <v>1072.3</v>
      </c>
      <c r="G84" s="46">
        <v>1101.7</v>
      </c>
      <c r="H84" s="46">
        <v>922.5</v>
      </c>
      <c r="I84" s="43">
        <f t="shared" si="2"/>
        <v>922.5</v>
      </c>
    </row>
    <row r="85" spans="1:13" ht="31.5" hidden="1" outlineLevel="1" x14ac:dyDescent="0.25">
      <c r="A85" s="61" t="s">
        <v>8</v>
      </c>
      <c r="B85" s="43">
        <v>588</v>
      </c>
      <c r="C85" s="43">
        <v>589</v>
      </c>
      <c r="D85" s="43">
        <v>590</v>
      </c>
      <c r="E85" s="43">
        <v>590</v>
      </c>
      <c r="F85" s="46">
        <v>6361</v>
      </c>
      <c r="G85" s="46">
        <v>6877.9</v>
      </c>
      <c r="H85" s="46">
        <v>6902.2</v>
      </c>
      <c r="I85" s="43">
        <f t="shared" si="2"/>
        <v>6902.2</v>
      </c>
    </row>
    <row r="86" spans="1:13" ht="31.5" hidden="1" outlineLevel="1" x14ac:dyDescent="0.25">
      <c r="A86" s="61" t="s">
        <v>9</v>
      </c>
      <c r="B86" s="43">
        <v>165</v>
      </c>
      <c r="C86" s="43">
        <v>167</v>
      </c>
      <c r="D86" s="43">
        <v>169</v>
      </c>
      <c r="E86" s="43">
        <v>169</v>
      </c>
      <c r="F86" s="46">
        <v>2528.9</v>
      </c>
      <c r="G86" s="46">
        <v>2745.7</v>
      </c>
      <c r="H86" s="46">
        <v>2664.8</v>
      </c>
      <c r="I86" s="43">
        <f t="shared" si="2"/>
        <v>2664.8</v>
      </c>
    </row>
    <row r="87" spans="1:13" ht="31.5" hidden="1" outlineLevel="1" x14ac:dyDescent="0.25">
      <c r="A87" s="61" t="s">
        <v>10</v>
      </c>
      <c r="B87" s="43">
        <v>280</v>
      </c>
      <c r="C87" s="43">
        <v>290</v>
      </c>
      <c r="D87" s="43">
        <v>290</v>
      </c>
      <c r="E87" s="43">
        <v>290</v>
      </c>
      <c r="F87" s="46">
        <v>3033.8</v>
      </c>
      <c r="G87" s="46">
        <v>3065.9</v>
      </c>
      <c r="H87" s="46">
        <v>3834.3</v>
      </c>
      <c r="I87" s="43">
        <f t="shared" si="2"/>
        <v>3834.3</v>
      </c>
    </row>
    <row r="88" spans="1:13" ht="31.5" hidden="1" outlineLevel="1" x14ac:dyDescent="0.25">
      <c r="A88" s="61" t="s">
        <v>11</v>
      </c>
      <c r="B88" s="43">
        <v>220</v>
      </c>
      <c r="C88" s="43">
        <v>220</v>
      </c>
      <c r="D88" s="43">
        <v>220</v>
      </c>
      <c r="E88" s="43">
        <v>220</v>
      </c>
      <c r="F88" s="46">
        <v>950</v>
      </c>
      <c r="G88" s="46">
        <v>600</v>
      </c>
      <c r="H88" s="46">
        <v>700</v>
      </c>
      <c r="I88" s="43">
        <f t="shared" si="2"/>
        <v>700</v>
      </c>
    </row>
    <row r="89" spans="1:13" ht="31.5" hidden="1" outlineLevel="1" x14ac:dyDescent="0.25">
      <c r="A89" s="61" t="s">
        <v>12</v>
      </c>
      <c r="B89" s="43">
        <v>100</v>
      </c>
      <c r="C89" s="43">
        <v>102</v>
      </c>
      <c r="D89" s="43">
        <v>102</v>
      </c>
      <c r="E89" s="43">
        <v>102</v>
      </c>
      <c r="F89" s="46">
        <v>1654.2</v>
      </c>
      <c r="G89" s="46">
        <v>1799.2</v>
      </c>
      <c r="H89" s="46">
        <v>1911</v>
      </c>
      <c r="I89" s="43">
        <f t="shared" si="2"/>
        <v>1911</v>
      </c>
    </row>
    <row r="90" spans="1:13" ht="16.5" customHeight="1" collapsed="1" x14ac:dyDescent="0.2">
      <c r="A90" s="42" t="s">
        <v>38</v>
      </c>
      <c r="B90" s="43">
        <v>54</v>
      </c>
      <c r="C90" s="43">
        <v>57</v>
      </c>
      <c r="D90" s="43">
        <v>57</v>
      </c>
      <c r="E90" s="43">
        <v>57</v>
      </c>
      <c r="F90" s="50">
        <v>8</v>
      </c>
      <c r="G90" s="50">
        <v>8.1</v>
      </c>
      <c r="H90" s="50">
        <v>7</v>
      </c>
      <c r="I90" s="50">
        <v>7.1</v>
      </c>
    </row>
    <row r="91" spans="1:13" ht="14.25" customHeight="1" collapsed="1" x14ac:dyDescent="0.25">
      <c r="A91" s="28" t="s">
        <v>57</v>
      </c>
      <c r="B91" s="29"/>
      <c r="C91" s="29"/>
      <c r="D91" s="29"/>
      <c r="E91" s="29"/>
      <c r="F91" s="29"/>
      <c r="G91" s="29"/>
      <c r="H91" s="29"/>
      <c r="I91" s="30"/>
    </row>
    <row r="92" spans="1:13" ht="31.5" hidden="1" outlineLevel="1" x14ac:dyDescent="0.25">
      <c r="A92" s="61" t="s">
        <v>18</v>
      </c>
      <c r="B92" s="43">
        <v>500</v>
      </c>
      <c r="C92" s="43">
        <v>503</v>
      </c>
      <c r="D92" s="43">
        <v>500</v>
      </c>
      <c r="E92" s="43">
        <v>500</v>
      </c>
      <c r="F92" s="45">
        <v>1041.3</v>
      </c>
      <c r="G92" s="46">
        <f>1659.9-76.9</f>
        <v>1583</v>
      </c>
      <c r="H92" s="46">
        <f>1664.9-83.2</f>
        <v>1581.7</v>
      </c>
      <c r="I92" s="43">
        <f>H92</f>
        <v>1581.7</v>
      </c>
      <c r="J92" s="6"/>
      <c r="K92" s="6">
        <v>-76.900000000000006</v>
      </c>
      <c r="L92" s="6">
        <v>-83.2</v>
      </c>
      <c r="M92" s="6">
        <v>-83.2</v>
      </c>
    </row>
    <row r="93" spans="1:13" ht="47.25" hidden="1" outlineLevel="1" x14ac:dyDescent="0.25">
      <c r="A93" s="61" t="s">
        <v>19</v>
      </c>
      <c r="B93" s="43">
        <v>204</v>
      </c>
      <c r="C93" s="43">
        <v>209</v>
      </c>
      <c r="D93" s="43">
        <v>209</v>
      </c>
      <c r="E93" s="43">
        <v>209</v>
      </c>
      <c r="F93" s="46">
        <v>2841.7</v>
      </c>
      <c r="G93" s="46">
        <f>2891.6-15.4</f>
        <v>2876.2</v>
      </c>
      <c r="H93" s="46">
        <f>2893.6-15.4</f>
        <v>2878.2</v>
      </c>
      <c r="I93" s="46">
        <f>2893.6-15.4</f>
        <v>2878.2</v>
      </c>
      <c r="J93" s="6"/>
      <c r="K93" s="6">
        <v>-15.4</v>
      </c>
      <c r="L93" s="6">
        <v>-16.600000000000001</v>
      </c>
      <c r="M93" s="6">
        <v>-16.600000000000001</v>
      </c>
    </row>
    <row r="94" spans="1:13" ht="31.5" hidden="1" outlineLevel="1" x14ac:dyDescent="0.25">
      <c r="A94" s="61" t="s">
        <v>20</v>
      </c>
      <c r="B94" s="43">
        <v>383</v>
      </c>
      <c r="C94" s="43">
        <v>383</v>
      </c>
      <c r="D94" s="43">
        <v>383</v>
      </c>
      <c r="E94" s="43">
        <v>383</v>
      </c>
      <c r="F94" s="46">
        <v>1056.5999999999999</v>
      </c>
      <c r="G94" s="46">
        <v>783</v>
      </c>
      <c r="H94" s="46">
        <v>800.4</v>
      </c>
      <c r="I94" s="43">
        <f t="shared" ref="I94:I100" si="3">H94</f>
        <v>800.4</v>
      </c>
    </row>
    <row r="95" spans="1:13" ht="31.5" hidden="1" outlineLevel="1" x14ac:dyDescent="0.25">
      <c r="A95" s="61" t="s">
        <v>21</v>
      </c>
      <c r="B95" s="43">
        <v>566</v>
      </c>
      <c r="C95" s="43">
        <v>572</v>
      </c>
      <c r="D95" s="43">
        <v>572</v>
      </c>
      <c r="E95" s="43">
        <v>572</v>
      </c>
      <c r="F95" s="46">
        <v>1072.3</v>
      </c>
      <c r="G95" s="46">
        <v>1101.7</v>
      </c>
      <c r="H95" s="46">
        <v>922.5</v>
      </c>
      <c r="I95" s="43">
        <f t="shared" si="3"/>
        <v>922.5</v>
      </c>
    </row>
    <row r="96" spans="1:13" ht="31.5" hidden="1" outlineLevel="1" x14ac:dyDescent="0.25">
      <c r="A96" s="61" t="s">
        <v>8</v>
      </c>
      <c r="B96" s="43">
        <v>588</v>
      </c>
      <c r="C96" s="43">
        <v>589</v>
      </c>
      <c r="D96" s="43">
        <v>590</v>
      </c>
      <c r="E96" s="43">
        <v>590</v>
      </c>
      <c r="F96" s="46">
        <v>6361</v>
      </c>
      <c r="G96" s="46">
        <v>6877.9</v>
      </c>
      <c r="H96" s="46">
        <v>6902.2</v>
      </c>
      <c r="I96" s="43">
        <f t="shared" si="3"/>
        <v>6902.2</v>
      </c>
    </row>
    <row r="97" spans="1:13" ht="31.5" hidden="1" outlineLevel="1" x14ac:dyDescent="0.25">
      <c r="A97" s="61" t="s">
        <v>9</v>
      </c>
      <c r="B97" s="43">
        <v>165</v>
      </c>
      <c r="C97" s="43">
        <v>167</v>
      </c>
      <c r="D97" s="43">
        <v>169</v>
      </c>
      <c r="E97" s="43">
        <v>169</v>
      </c>
      <c r="F97" s="46">
        <v>2528.9</v>
      </c>
      <c r="G97" s="46">
        <v>2745.7</v>
      </c>
      <c r="H97" s="46">
        <v>2664.8</v>
      </c>
      <c r="I97" s="43">
        <f t="shared" si="3"/>
        <v>2664.8</v>
      </c>
    </row>
    <row r="98" spans="1:13" ht="31.5" hidden="1" outlineLevel="1" x14ac:dyDescent="0.25">
      <c r="A98" s="61" t="s">
        <v>10</v>
      </c>
      <c r="B98" s="43">
        <v>280</v>
      </c>
      <c r="C98" s="43">
        <v>290</v>
      </c>
      <c r="D98" s="43">
        <v>290</v>
      </c>
      <c r="E98" s="43">
        <v>290</v>
      </c>
      <c r="F98" s="46">
        <v>3033.8</v>
      </c>
      <c r="G98" s="46">
        <v>3065.9</v>
      </c>
      <c r="H98" s="46">
        <v>3834.3</v>
      </c>
      <c r="I98" s="43">
        <f t="shared" si="3"/>
        <v>3834.3</v>
      </c>
    </row>
    <row r="99" spans="1:13" ht="31.5" hidden="1" outlineLevel="1" x14ac:dyDescent="0.25">
      <c r="A99" s="61" t="s">
        <v>11</v>
      </c>
      <c r="B99" s="43">
        <v>220</v>
      </c>
      <c r="C99" s="43">
        <v>220</v>
      </c>
      <c r="D99" s="43">
        <v>220</v>
      </c>
      <c r="E99" s="43">
        <v>220</v>
      </c>
      <c r="F99" s="46">
        <v>950</v>
      </c>
      <c r="G99" s="46">
        <v>600</v>
      </c>
      <c r="H99" s="46">
        <v>700</v>
      </c>
      <c r="I99" s="43">
        <f t="shared" si="3"/>
        <v>700</v>
      </c>
    </row>
    <row r="100" spans="1:13" ht="31.5" hidden="1" outlineLevel="1" x14ac:dyDescent="0.25">
      <c r="A100" s="61" t="s">
        <v>12</v>
      </c>
      <c r="B100" s="43">
        <v>100</v>
      </c>
      <c r="C100" s="43">
        <v>102</v>
      </c>
      <c r="D100" s="43">
        <v>102</v>
      </c>
      <c r="E100" s="43">
        <v>102</v>
      </c>
      <c r="F100" s="46">
        <v>1654.2</v>
      </c>
      <c r="G100" s="46">
        <v>1799.2</v>
      </c>
      <c r="H100" s="46">
        <v>1911</v>
      </c>
      <c r="I100" s="43">
        <f t="shared" si="3"/>
        <v>1911</v>
      </c>
    </row>
    <row r="101" spans="1:13" ht="15" customHeight="1" collapsed="1" x14ac:dyDescent="0.2">
      <c r="A101" s="42" t="s">
        <v>38</v>
      </c>
      <c r="B101" s="43">
        <v>116</v>
      </c>
      <c r="C101" s="43">
        <v>116</v>
      </c>
      <c r="D101" s="43">
        <v>116</v>
      </c>
      <c r="E101" s="43">
        <v>116</v>
      </c>
      <c r="F101" s="50">
        <v>17.3</v>
      </c>
      <c r="G101" s="50">
        <v>16.600000000000001</v>
      </c>
      <c r="H101" s="50">
        <v>14.2</v>
      </c>
      <c r="I101" s="50">
        <v>14.5</v>
      </c>
    </row>
    <row r="102" spans="1:13" ht="15" customHeight="1" collapsed="1" x14ac:dyDescent="0.25">
      <c r="A102" s="58" t="s">
        <v>58</v>
      </c>
      <c r="B102" s="59"/>
      <c r="C102" s="59"/>
      <c r="D102" s="59"/>
      <c r="E102" s="59"/>
      <c r="F102" s="59"/>
      <c r="G102" s="59"/>
      <c r="H102" s="59"/>
      <c r="I102" s="60"/>
    </row>
    <row r="103" spans="1:13" ht="16.5" customHeight="1" x14ac:dyDescent="0.25">
      <c r="A103" s="28" t="s">
        <v>59</v>
      </c>
      <c r="B103" s="29"/>
      <c r="C103" s="29"/>
      <c r="D103" s="29"/>
      <c r="E103" s="29"/>
      <c r="F103" s="29"/>
      <c r="G103" s="29"/>
      <c r="H103" s="29"/>
      <c r="I103" s="30"/>
    </row>
    <row r="104" spans="1:13" ht="31.5" hidden="1" outlineLevel="1" x14ac:dyDescent="0.25">
      <c r="A104" s="61" t="s">
        <v>18</v>
      </c>
      <c r="B104" s="43">
        <v>500</v>
      </c>
      <c r="C104" s="43">
        <v>503</v>
      </c>
      <c r="D104" s="43">
        <v>500</v>
      </c>
      <c r="E104" s="43">
        <v>500</v>
      </c>
      <c r="F104" s="45">
        <v>1041.3</v>
      </c>
      <c r="G104" s="46">
        <f>1659.9-76.9</f>
        <v>1583</v>
      </c>
      <c r="H104" s="46">
        <f>1664.9-83.2</f>
        <v>1581.7</v>
      </c>
      <c r="I104" s="43">
        <f>H104</f>
        <v>1581.7</v>
      </c>
      <c r="J104" s="6"/>
      <c r="K104" s="6">
        <v>-76.900000000000006</v>
      </c>
      <c r="L104" s="6">
        <v>-83.2</v>
      </c>
      <c r="M104" s="6">
        <v>-83.2</v>
      </c>
    </row>
    <row r="105" spans="1:13" ht="47.25" hidden="1" outlineLevel="1" x14ac:dyDescent="0.25">
      <c r="A105" s="61" t="s">
        <v>19</v>
      </c>
      <c r="B105" s="43">
        <v>204</v>
      </c>
      <c r="C105" s="43">
        <v>209</v>
      </c>
      <c r="D105" s="43">
        <v>209</v>
      </c>
      <c r="E105" s="43">
        <v>209</v>
      </c>
      <c r="F105" s="46">
        <v>2841.7</v>
      </c>
      <c r="G105" s="46">
        <f>2891.6-15.4</f>
        <v>2876.2</v>
      </c>
      <c r="H105" s="46">
        <f>2893.6-15.4</f>
        <v>2878.2</v>
      </c>
      <c r="I105" s="46">
        <f>2893.6-15.4</f>
        <v>2878.2</v>
      </c>
      <c r="J105" s="6"/>
      <c r="K105" s="6">
        <v>-15.4</v>
      </c>
      <c r="L105" s="6">
        <v>-16.600000000000001</v>
      </c>
      <c r="M105" s="6">
        <v>-16.600000000000001</v>
      </c>
    </row>
    <row r="106" spans="1:13" ht="31.5" hidden="1" outlineLevel="1" x14ac:dyDescent="0.25">
      <c r="A106" s="61" t="s">
        <v>20</v>
      </c>
      <c r="B106" s="43">
        <v>383</v>
      </c>
      <c r="C106" s="43">
        <v>383</v>
      </c>
      <c r="D106" s="43">
        <v>383</v>
      </c>
      <c r="E106" s="43">
        <v>383</v>
      </c>
      <c r="F106" s="46">
        <v>1056.5999999999999</v>
      </c>
      <c r="G106" s="46">
        <v>783</v>
      </c>
      <c r="H106" s="46">
        <v>800.4</v>
      </c>
      <c r="I106" s="43">
        <f t="shared" ref="I106:I112" si="4">H106</f>
        <v>800.4</v>
      </c>
    </row>
    <row r="107" spans="1:13" ht="31.5" hidden="1" outlineLevel="1" x14ac:dyDescent="0.25">
      <c r="A107" s="61" t="s">
        <v>21</v>
      </c>
      <c r="B107" s="43">
        <v>566</v>
      </c>
      <c r="C107" s="43">
        <v>572</v>
      </c>
      <c r="D107" s="43">
        <v>572</v>
      </c>
      <c r="E107" s="43">
        <v>572</v>
      </c>
      <c r="F107" s="46">
        <v>1072.3</v>
      </c>
      <c r="G107" s="46">
        <v>1101.7</v>
      </c>
      <c r="H107" s="46">
        <v>922.5</v>
      </c>
      <c r="I107" s="43">
        <f t="shared" si="4"/>
        <v>922.5</v>
      </c>
    </row>
    <row r="108" spans="1:13" ht="31.5" hidden="1" outlineLevel="1" x14ac:dyDescent="0.25">
      <c r="A108" s="61" t="s">
        <v>8</v>
      </c>
      <c r="B108" s="43">
        <v>588</v>
      </c>
      <c r="C108" s="43">
        <v>589</v>
      </c>
      <c r="D108" s="43">
        <v>590</v>
      </c>
      <c r="E108" s="43">
        <v>590</v>
      </c>
      <c r="F108" s="46">
        <v>6361</v>
      </c>
      <c r="G108" s="46">
        <v>6877.9</v>
      </c>
      <c r="H108" s="46">
        <v>6902.2</v>
      </c>
      <c r="I108" s="43">
        <f t="shared" si="4"/>
        <v>6902.2</v>
      </c>
    </row>
    <row r="109" spans="1:13" ht="31.5" hidden="1" outlineLevel="1" x14ac:dyDescent="0.25">
      <c r="A109" s="61" t="s">
        <v>9</v>
      </c>
      <c r="B109" s="43">
        <v>165</v>
      </c>
      <c r="C109" s="43">
        <v>167</v>
      </c>
      <c r="D109" s="43">
        <v>169</v>
      </c>
      <c r="E109" s="43">
        <v>169</v>
      </c>
      <c r="F109" s="46">
        <v>2528.9</v>
      </c>
      <c r="G109" s="46">
        <v>2745.7</v>
      </c>
      <c r="H109" s="46">
        <v>2664.8</v>
      </c>
      <c r="I109" s="43">
        <f t="shared" si="4"/>
        <v>2664.8</v>
      </c>
    </row>
    <row r="110" spans="1:13" ht="31.5" hidden="1" outlineLevel="1" x14ac:dyDescent="0.25">
      <c r="A110" s="61" t="s">
        <v>10</v>
      </c>
      <c r="B110" s="43">
        <v>280</v>
      </c>
      <c r="C110" s="43">
        <v>290</v>
      </c>
      <c r="D110" s="43">
        <v>290</v>
      </c>
      <c r="E110" s="43">
        <v>290</v>
      </c>
      <c r="F110" s="46">
        <v>3033.8</v>
      </c>
      <c r="G110" s="46">
        <v>3065.9</v>
      </c>
      <c r="H110" s="46">
        <v>3834.3</v>
      </c>
      <c r="I110" s="43">
        <f t="shared" si="4"/>
        <v>3834.3</v>
      </c>
    </row>
    <row r="111" spans="1:13" ht="31.5" hidden="1" outlineLevel="1" x14ac:dyDescent="0.25">
      <c r="A111" s="61" t="s">
        <v>11</v>
      </c>
      <c r="B111" s="43">
        <v>220</v>
      </c>
      <c r="C111" s="43">
        <v>220</v>
      </c>
      <c r="D111" s="43">
        <v>220</v>
      </c>
      <c r="E111" s="43">
        <v>220</v>
      </c>
      <c r="F111" s="46">
        <v>950</v>
      </c>
      <c r="G111" s="46">
        <v>600</v>
      </c>
      <c r="H111" s="46">
        <v>700</v>
      </c>
      <c r="I111" s="43">
        <f t="shared" si="4"/>
        <v>700</v>
      </c>
    </row>
    <row r="112" spans="1:13" ht="31.5" hidden="1" outlineLevel="1" x14ac:dyDescent="0.25">
      <c r="A112" s="61" t="s">
        <v>12</v>
      </c>
      <c r="B112" s="43">
        <v>100</v>
      </c>
      <c r="C112" s="43">
        <v>102</v>
      </c>
      <c r="D112" s="43">
        <v>102</v>
      </c>
      <c r="E112" s="43">
        <v>102</v>
      </c>
      <c r="F112" s="46">
        <v>1654.2</v>
      </c>
      <c r="G112" s="46">
        <v>1799.2</v>
      </c>
      <c r="H112" s="46">
        <v>1911</v>
      </c>
      <c r="I112" s="43">
        <f t="shared" si="4"/>
        <v>1911</v>
      </c>
    </row>
    <row r="113" spans="1:17" ht="15.75" customHeight="1" collapsed="1" x14ac:dyDescent="0.2">
      <c r="A113" s="42" t="s">
        <v>38</v>
      </c>
      <c r="B113" s="43">
        <v>328</v>
      </c>
      <c r="C113" s="43">
        <v>330</v>
      </c>
      <c r="D113" s="43">
        <v>330</v>
      </c>
      <c r="E113" s="43">
        <v>335</v>
      </c>
      <c r="F113" s="50">
        <v>49</v>
      </c>
      <c r="G113" s="50">
        <v>47.2</v>
      </c>
      <c r="H113" s="50">
        <v>40.4</v>
      </c>
      <c r="I113" s="50">
        <v>41.7</v>
      </c>
    </row>
    <row r="114" spans="1:17" ht="31.5" hidden="1" outlineLevel="1" x14ac:dyDescent="0.25">
      <c r="A114" s="61" t="s">
        <v>22</v>
      </c>
      <c r="B114" s="43">
        <v>24</v>
      </c>
      <c r="C114" s="43">
        <v>24</v>
      </c>
      <c r="D114" s="43">
        <v>24</v>
      </c>
      <c r="E114" s="43">
        <v>24</v>
      </c>
      <c r="F114" s="46">
        <v>13619.9</v>
      </c>
      <c r="G114" s="46">
        <f>15511.6+4490.5</f>
        <v>20002.099999999999</v>
      </c>
      <c r="H114" s="46">
        <f>15736.5+5575.4</f>
        <v>21311.9</v>
      </c>
      <c r="I114" s="43">
        <f>H114</f>
        <v>21311.9</v>
      </c>
      <c r="J114" s="6"/>
      <c r="K114" s="6">
        <v>4490.5</v>
      </c>
      <c r="L114" s="6">
        <v>5575.4</v>
      </c>
      <c r="M114" s="6">
        <v>5575.4</v>
      </c>
    </row>
    <row r="115" spans="1:17" hidden="1" outlineLevel="1" x14ac:dyDescent="0.25">
      <c r="A115" s="62" t="s">
        <v>23</v>
      </c>
      <c r="B115" s="43">
        <f>143+32</f>
        <v>175</v>
      </c>
      <c r="C115" s="43">
        <f>143+32</f>
        <v>175</v>
      </c>
      <c r="D115" s="43">
        <f>143+32</f>
        <v>175</v>
      </c>
      <c r="E115" s="43">
        <f>143+32</f>
        <v>175</v>
      </c>
      <c r="F115" s="46">
        <v>6534.6</v>
      </c>
      <c r="G115" s="46">
        <f>7372.2+1616.8</f>
        <v>8989</v>
      </c>
      <c r="H115" s="46">
        <f>7360.3+1813.9</f>
        <v>9174.2000000000007</v>
      </c>
      <c r="I115" s="43">
        <f>H115</f>
        <v>9174.2000000000007</v>
      </c>
      <c r="J115" s="6"/>
      <c r="K115" s="6">
        <v>1616.8</v>
      </c>
      <c r="L115" s="6">
        <v>1813.9</v>
      </c>
      <c r="M115" s="6">
        <v>1813.9</v>
      </c>
    </row>
    <row r="116" spans="1:17" ht="31.5" hidden="1" outlineLevel="1" x14ac:dyDescent="0.25">
      <c r="A116" s="61" t="s">
        <v>24</v>
      </c>
      <c r="B116" s="43">
        <v>3</v>
      </c>
      <c r="C116" s="43">
        <v>3</v>
      </c>
      <c r="D116" s="43">
        <v>3</v>
      </c>
      <c r="E116" s="43">
        <v>3</v>
      </c>
      <c r="F116" s="46">
        <v>149.69999999999999</v>
      </c>
      <c r="G116" s="46">
        <v>148.69999999999999</v>
      </c>
      <c r="H116" s="46">
        <v>192.1</v>
      </c>
      <c r="I116" s="43">
        <f>H116</f>
        <v>192.1</v>
      </c>
    </row>
    <row r="117" spans="1:17" ht="31.5" hidden="1" outlineLevel="1" x14ac:dyDescent="0.25">
      <c r="A117" s="61" t="s">
        <v>25</v>
      </c>
      <c r="B117" s="43">
        <v>51</v>
      </c>
      <c r="C117" s="43">
        <v>42</v>
      </c>
      <c r="D117" s="43">
        <v>43</v>
      </c>
      <c r="E117" s="43">
        <v>43</v>
      </c>
      <c r="F117" s="46">
        <v>66545.8</v>
      </c>
      <c r="G117" s="46">
        <f>106758.5-3758.1+6088.3</f>
        <v>109088.7</v>
      </c>
      <c r="H117" s="46">
        <f>99805.4-4060.3-41343</f>
        <v>54402.099999999991</v>
      </c>
      <c r="I117" s="43">
        <f>99805.4-4684.2+7684.9</f>
        <v>102806.09999999999</v>
      </c>
      <c r="J117" s="6"/>
      <c r="K117" s="6">
        <v>-3758.1</v>
      </c>
      <c r="L117" s="6">
        <v>-4060.3</v>
      </c>
      <c r="M117" s="6">
        <v>-4684.2</v>
      </c>
      <c r="N117" s="6">
        <v>6088.3</v>
      </c>
      <c r="O117" s="6">
        <v>-41342.6</v>
      </c>
      <c r="P117" s="6">
        <v>7684.9</v>
      </c>
      <c r="Q117" s="6"/>
    </row>
    <row r="118" spans="1:17" ht="31.5" hidden="1" outlineLevel="1" x14ac:dyDescent="0.25">
      <c r="A118" s="61" t="s">
        <v>26</v>
      </c>
      <c r="B118" s="43">
        <v>51</v>
      </c>
      <c r="C118" s="43">
        <v>51</v>
      </c>
      <c r="D118" s="43">
        <v>51</v>
      </c>
      <c r="E118" s="43">
        <v>51</v>
      </c>
      <c r="F118" s="46">
        <v>32244.3</v>
      </c>
      <c r="G118" s="46">
        <f>32337.5-1379.2</f>
        <v>30958.3</v>
      </c>
      <c r="H118" s="46">
        <f>31818.2-1379.2</f>
        <v>30439</v>
      </c>
      <c r="I118" s="43">
        <f>H118</f>
        <v>30439</v>
      </c>
      <c r="J118" s="6"/>
      <c r="K118" s="6">
        <v>-1379.2</v>
      </c>
      <c r="L118" s="6">
        <v>-1379.2</v>
      </c>
      <c r="M118" s="6">
        <v>-1379.2</v>
      </c>
    </row>
    <row r="119" spans="1:17" ht="31.5" hidden="1" outlineLevel="1" x14ac:dyDescent="0.25">
      <c r="A119" s="61" t="s">
        <v>27</v>
      </c>
      <c r="B119" s="43">
        <v>1</v>
      </c>
      <c r="C119" s="43"/>
      <c r="D119" s="43"/>
      <c r="E119" s="43"/>
      <c r="F119" s="46">
        <v>2369.6</v>
      </c>
      <c r="G119" s="46"/>
      <c r="H119" s="46"/>
      <c r="I119" s="43"/>
    </row>
    <row r="120" spans="1:17" ht="31.5" hidden="1" outlineLevel="1" x14ac:dyDescent="0.25">
      <c r="A120" s="61" t="s">
        <v>35</v>
      </c>
      <c r="B120" s="43"/>
      <c r="C120" s="43">
        <v>1</v>
      </c>
      <c r="D120" s="43">
        <v>1</v>
      </c>
      <c r="E120" s="43">
        <v>1</v>
      </c>
      <c r="F120" s="46"/>
      <c r="G120" s="45">
        <v>2309</v>
      </c>
      <c r="H120" s="45">
        <v>2472.9</v>
      </c>
      <c r="I120" s="63">
        <v>2472.9</v>
      </c>
    </row>
    <row r="121" spans="1:17" ht="31.5" hidden="1" outlineLevel="1" x14ac:dyDescent="0.25">
      <c r="A121" s="61" t="s">
        <v>28</v>
      </c>
      <c r="B121" s="43">
        <v>1</v>
      </c>
      <c r="C121" s="43">
        <v>2</v>
      </c>
      <c r="D121" s="43">
        <v>2</v>
      </c>
      <c r="E121" s="43">
        <v>2</v>
      </c>
      <c r="F121" s="46">
        <v>7390.9</v>
      </c>
      <c r="G121" s="46">
        <f>12979.8-736.6</f>
        <v>12243.199999999999</v>
      </c>
      <c r="H121" s="46">
        <f>13719.4-774.5</f>
        <v>12944.9</v>
      </c>
      <c r="I121" s="43">
        <f>H121</f>
        <v>12944.9</v>
      </c>
      <c r="K121" s="6">
        <v>-736.6</v>
      </c>
      <c r="L121" s="6">
        <v>-774.5</v>
      </c>
      <c r="M121" s="6">
        <v>-774.5</v>
      </c>
    </row>
    <row r="122" spans="1:17" ht="31.5" hidden="1" outlineLevel="1" x14ac:dyDescent="0.25">
      <c r="A122" s="61" t="s">
        <v>29</v>
      </c>
      <c r="B122" s="43">
        <v>1</v>
      </c>
      <c r="C122" s="43">
        <v>1</v>
      </c>
      <c r="D122" s="43">
        <v>1</v>
      </c>
      <c r="E122" s="43">
        <v>1</v>
      </c>
      <c r="F122" s="46">
        <v>644.70000000000005</v>
      </c>
      <c r="G122" s="46">
        <f>644.7-25.7</f>
        <v>619</v>
      </c>
      <c r="H122" s="46">
        <f>555.1-27.8</f>
        <v>527.30000000000007</v>
      </c>
      <c r="I122" s="43">
        <f>H122</f>
        <v>527.30000000000007</v>
      </c>
      <c r="J122" s="6"/>
      <c r="K122" s="6">
        <v>-25.7</v>
      </c>
      <c r="L122" s="6">
        <v>-27.8</v>
      </c>
      <c r="M122" s="6">
        <v>-27.8</v>
      </c>
    </row>
    <row r="123" spans="1:17" s="6" customFormat="1" ht="31.5" hidden="1" outlineLevel="1" x14ac:dyDescent="0.25">
      <c r="A123" s="61" t="s">
        <v>30</v>
      </c>
      <c r="B123" s="43">
        <v>2</v>
      </c>
      <c r="C123" s="43">
        <v>2</v>
      </c>
      <c r="D123" s="43">
        <v>2</v>
      </c>
      <c r="E123" s="43">
        <v>2</v>
      </c>
      <c r="F123" s="46">
        <v>4777.3999999999996</v>
      </c>
      <c r="G123" s="46">
        <f>6085.6-300.6</f>
        <v>5785</v>
      </c>
      <c r="H123" s="46">
        <f>6034.2-302.8</f>
        <v>5731.4</v>
      </c>
      <c r="I123" s="43">
        <f>H123</f>
        <v>5731.4</v>
      </c>
      <c r="K123" s="6">
        <v>-300.60000000000002</v>
      </c>
      <c r="L123" s="6">
        <v>-302.8</v>
      </c>
      <c r="M123" s="6">
        <v>-302.8</v>
      </c>
    </row>
    <row r="124" spans="1:17" ht="16.5" customHeight="1" collapsed="1" x14ac:dyDescent="0.25">
      <c r="A124" s="28" t="s">
        <v>60</v>
      </c>
      <c r="B124" s="29"/>
      <c r="C124" s="29"/>
      <c r="D124" s="29"/>
      <c r="E124" s="29"/>
      <c r="F124" s="29"/>
      <c r="G124" s="29"/>
      <c r="H124" s="29"/>
      <c r="I124" s="30"/>
    </row>
    <row r="125" spans="1:17" ht="31.5" hidden="1" outlineLevel="1" x14ac:dyDescent="0.25">
      <c r="A125" s="61" t="s">
        <v>18</v>
      </c>
      <c r="B125" s="43">
        <v>500</v>
      </c>
      <c r="C125" s="43">
        <v>503</v>
      </c>
      <c r="D125" s="43">
        <v>500</v>
      </c>
      <c r="E125" s="43">
        <v>500</v>
      </c>
      <c r="F125" s="45">
        <v>1041.3</v>
      </c>
      <c r="G125" s="46">
        <f>1659.9-76.9</f>
        <v>1583</v>
      </c>
      <c r="H125" s="46">
        <f>1664.9-83.2</f>
        <v>1581.7</v>
      </c>
      <c r="I125" s="43">
        <f>H125</f>
        <v>1581.7</v>
      </c>
      <c r="J125" s="6"/>
      <c r="K125" s="6">
        <v>-76.900000000000006</v>
      </c>
      <c r="L125" s="6">
        <v>-83.2</v>
      </c>
      <c r="M125" s="6">
        <v>-83.2</v>
      </c>
    </row>
    <row r="126" spans="1:17" ht="47.25" hidden="1" outlineLevel="1" x14ac:dyDescent="0.25">
      <c r="A126" s="61" t="s">
        <v>19</v>
      </c>
      <c r="B126" s="43">
        <v>204</v>
      </c>
      <c r="C126" s="43">
        <v>209</v>
      </c>
      <c r="D126" s="43">
        <v>209</v>
      </c>
      <c r="E126" s="43">
        <v>209</v>
      </c>
      <c r="F126" s="46">
        <v>2841.7</v>
      </c>
      <c r="G126" s="46">
        <f>2891.6-15.4</f>
        <v>2876.2</v>
      </c>
      <c r="H126" s="46">
        <f>2893.6-15.4</f>
        <v>2878.2</v>
      </c>
      <c r="I126" s="46">
        <f>2893.6-15.4</f>
        <v>2878.2</v>
      </c>
      <c r="J126" s="6"/>
      <c r="K126" s="6">
        <v>-15.4</v>
      </c>
      <c r="L126" s="6">
        <v>-16.600000000000001</v>
      </c>
      <c r="M126" s="6">
        <v>-16.600000000000001</v>
      </c>
    </row>
    <row r="127" spans="1:17" ht="31.5" hidden="1" outlineLevel="1" x14ac:dyDescent="0.25">
      <c r="A127" s="61" t="s">
        <v>20</v>
      </c>
      <c r="B127" s="43">
        <v>383</v>
      </c>
      <c r="C127" s="43">
        <v>383</v>
      </c>
      <c r="D127" s="43">
        <v>383</v>
      </c>
      <c r="E127" s="43">
        <v>383</v>
      </c>
      <c r="F127" s="46">
        <v>1056.5999999999999</v>
      </c>
      <c r="G127" s="46">
        <v>783</v>
      </c>
      <c r="H127" s="46">
        <v>800.4</v>
      </c>
      <c r="I127" s="43">
        <f t="shared" ref="I127:I133" si="5">H127</f>
        <v>800.4</v>
      </c>
    </row>
    <row r="128" spans="1:17" ht="31.5" hidden="1" outlineLevel="1" x14ac:dyDescent="0.25">
      <c r="A128" s="61" t="s">
        <v>21</v>
      </c>
      <c r="B128" s="43">
        <v>566</v>
      </c>
      <c r="C128" s="43">
        <v>572</v>
      </c>
      <c r="D128" s="43">
        <v>572</v>
      </c>
      <c r="E128" s="43">
        <v>572</v>
      </c>
      <c r="F128" s="46">
        <v>1072.3</v>
      </c>
      <c r="G128" s="46">
        <v>1101.7</v>
      </c>
      <c r="H128" s="46">
        <v>922.5</v>
      </c>
      <c r="I128" s="43">
        <f t="shared" si="5"/>
        <v>922.5</v>
      </c>
    </row>
    <row r="129" spans="1:13" ht="31.5" hidden="1" outlineLevel="1" x14ac:dyDescent="0.25">
      <c r="A129" s="61" t="s">
        <v>8</v>
      </c>
      <c r="B129" s="43">
        <v>588</v>
      </c>
      <c r="C129" s="43">
        <v>589</v>
      </c>
      <c r="D129" s="43">
        <v>590</v>
      </c>
      <c r="E129" s="43">
        <v>590</v>
      </c>
      <c r="F129" s="46">
        <v>6361</v>
      </c>
      <c r="G129" s="46">
        <v>6877.9</v>
      </c>
      <c r="H129" s="46">
        <v>6902.2</v>
      </c>
      <c r="I129" s="43">
        <f t="shared" si="5"/>
        <v>6902.2</v>
      </c>
    </row>
    <row r="130" spans="1:13" ht="31.5" hidden="1" outlineLevel="1" x14ac:dyDescent="0.25">
      <c r="A130" s="61" t="s">
        <v>9</v>
      </c>
      <c r="B130" s="43">
        <v>165</v>
      </c>
      <c r="C130" s="43">
        <v>167</v>
      </c>
      <c r="D130" s="43">
        <v>169</v>
      </c>
      <c r="E130" s="43">
        <v>169</v>
      </c>
      <c r="F130" s="46">
        <v>2528.9</v>
      </c>
      <c r="G130" s="46">
        <v>2745.7</v>
      </c>
      <c r="H130" s="46">
        <v>2664.8</v>
      </c>
      <c r="I130" s="43">
        <f t="shared" si="5"/>
        <v>2664.8</v>
      </c>
    </row>
    <row r="131" spans="1:13" ht="31.5" hidden="1" outlineLevel="1" x14ac:dyDescent="0.25">
      <c r="A131" s="61" t="s">
        <v>10</v>
      </c>
      <c r="B131" s="43">
        <v>280</v>
      </c>
      <c r="C131" s="43">
        <v>290</v>
      </c>
      <c r="D131" s="43">
        <v>290</v>
      </c>
      <c r="E131" s="43">
        <v>290</v>
      </c>
      <c r="F131" s="46">
        <v>3033.8</v>
      </c>
      <c r="G131" s="46">
        <v>3065.9</v>
      </c>
      <c r="H131" s="46">
        <v>3834.3</v>
      </c>
      <c r="I131" s="43">
        <f t="shared" si="5"/>
        <v>3834.3</v>
      </c>
    </row>
    <row r="132" spans="1:13" ht="31.5" hidden="1" outlineLevel="1" x14ac:dyDescent="0.25">
      <c r="A132" s="61" t="s">
        <v>11</v>
      </c>
      <c r="B132" s="43">
        <v>220</v>
      </c>
      <c r="C132" s="43">
        <v>220</v>
      </c>
      <c r="D132" s="43">
        <v>220</v>
      </c>
      <c r="E132" s="43">
        <v>220</v>
      </c>
      <c r="F132" s="46">
        <v>950</v>
      </c>
      <c r="G132" s="46">
        <v>600</v>
      </c>
      <c r="H132" s="46">
        <v>700</v>
      </c>
      <c r="I132" s="43">
        <f t="shared" si="5"/>
        <v>700</v>
      </c>
    </row>
    <row r="133" spans="1:13" ht="31.5" hidden="1" outlineLevel="1" x14ac:dyDescent="0.25">
      <c r="A133" s="61" t="s">
        <v>12</v>
      </c>
      <c r="B133" s="43">
        <v>100</v>
      </c>
      <c r="C133" s="43">
        <v>102</v>
      </c>
      <c r="D133" s="43">
        <v>102</v>
      </c>
      <c r="E133" s="43">
        <v>102</v>
      </c>
      <c r="F133" s="46">
        <v>1654.2</v>
      </c>
      <c r="G133" s="46">
        <v>1799.2</v>
      </c>
      <c r="H133" s="46">
        <v>1911</v>
      </c>
      <c r="I133" s="43">
        <f t="shared" si="5"/>
        <v>1911</v>
      </c>
    </row>
    <row r="134" spans="1:13" ht="17.25" customHeight="1" collapsed="1" x14ac:dyDescent="0.2">
      <c r="A134" s="42" t="s">
        <v>38</v>
      </c>
      <c r="B134" s="43">
        <v>85159</v>
      </c>
      <c r="C134" s="43">
        <v>85179</v>
      </c>
      <c r="D134" s="43">
        <v>85179</v>
      </c>
      <c r="E134" s="43">
        <v>85200</v>
      </c>
      <c r="F134" s="50">
        <v>12711</v>
      </c>
      <c r="G134" s="50">
        <v>12175.5</v>
      </c>
      <c r="H134" s="50">
        <v>10424</v>
      </c>
      <c r="I134" s="50">
        <v>1061.76</v>
      </c>
    </row>
    <row r="135" spans="1:13" ht="16.5" customHeight="1" collapsed="1" x14ac:dyDescent="0.25">
      <c r="A135" s="28" t="s">
        <v>61</v>
      </c>
      <c r="B135" s="29"/>
      <c r="C135" s="29"/>
      <c r="D135" s="29"/>
      <c r="E135" s="29"/>
      <c r="F135" s="29"/>
      <c r="G135" s="29"/>
      <c r="H135" s="29"/>
      <c r="I135" s="30"/>
    </row>
    <row r="136" spans="1:13" ht="31.5" hidden="1" outlineLevel="1" x14ac:dyDescent="0.25">
      <c r="A136" s="61" t="s">
        <v>18</v>
      </c>
      <c r="B136" s="43">
        <v>500</v>
      </c>
      <c r="C136" s="43">
        <v>503</v>
      </c>
      <c r="D136" s="43">
        <v>500</v>
      </c>
      <c r="E136" s="43">
        <v>500</v>
      </c>
      <c r="F136" s="45">
        <v>1041.3</v>
      </c>
      <c r="G136" s="46">
        <f>1659.9-76.9</f>
        <v>1583</v>
      </c>
      <c r="H136" s="46">
        <f>1664.9-83.2</f>
        <v>1581.7</v>
      </c>
      <c r="I136" s="43">
        <f>H136</f>
        <v>1581.7</v>
      </c>
      <c r="J136" s="6"/>
      <c r="K136" s="6">
        <v>-76.900000000000006</v>
      </c>
      <c r="L136" s="6">
        <v>-83.2</v>
      </c>
      <c r="M136" s="6">
        <v>-83.2</v>
      </c>
    </row>
    <row r="137" spans="1:13" ht="47.25" hidden="1" outlineLevel="1" x14ac:dyDescent="0.25">
      <c r="A137" s="61" t="s">
        <v>19</v>
      </c>
      <c r="B137" s="43">
        <v>204</v>
      </c>
      <c r="C137" s="43">
        <v>209</v>
      </c>
      <c r="D137" s="43">
        <v>209</v>
      </c>
      <c r="E137" s="43">
        <v>209</v>
      </c>
      <c r="F137" s="46">
        <v>2841.7</v>
      </c>
      <c r="G137" s="46">
        <f>2891.6-15.4</f>
        <v>2876.2</v>
      </c>
      <c r="H137" s="46">
        <f>2893.6-15.4</f>
        <v>2878.2</v>
      </c>
      <c r="I137" s="46">
        <f>2893.6-15.4</f>
        <v>2878.2</v>
      </c>
      <c r="J137" s="6"/>
      <c r="K137" s="6">
        <v>-15.4</v>
      </c>
      <c r="L137" s="6">
        <v>-16.600000000000001</v>
      </c>
      <c r="M137" s="6">
        <v>-16.600000000000001</v>
      </c>
    </row>
    <row r="138" spans="1:13" ht="31.5" hidden="1" outlineLevel="1" x14ac:dyDescent="0.25">
      <c r="A138" s="61" t="s">
        <v>20</v>
      </c>
      <c r="B138" s="43">
        <v>383</v>
      </c>
      <c r="C138" s="43">
        <v>383</v>
      </c>
      <c r="D138" s="43">
        <v>383</v>
      </c>
      <c r="E138" s="43">
        <v>383</v>
      </c>
      <c r="F138" s="46">
        <v>1056.5999999999999</v>
      </c>
      <c r="G138" s="46">
        <v>783</v>
      </c>
      <c r="H138" s="46">
        <v>800.4</v>
      </c>
      <c r="I138" s="43">
        <f t="shared" ref="I138:I144" si="6">H138</f>
        <v>800.4</v>
      </c>
    </row>
    <row r="139" spans="1:13" ht="31.5" hidden="1" outlineLevel="1" x14ac:dyDescent="0.25">
      <c r="A139" s="61" t="s">
        <v>21</v>
      </c>
      <c r="B139" s="43">
        <v>566</v>
      </c>
      <c r="C139" s="43">
        <v>572</v>
      </c>
      <c r="D139" s="43">
        <v>572</v>
      </c>
      <c r="E139" s="43">
        <v>572</v>
      </c>
      <c r="F139" s="46">
        <v>1072.3</v>
      </c>
      <c r="G139" s="46">
        <v>1101.7</v>
      </c>
      <c r="H139" s="46">
        <v>922.5</v>
      </c>
      <c r="I139" s="43">
        <f t="shared" si="6"/>
        <v>922.5</v>
      </c>
    </row>
    <row r="140" spans="1:13" ht="31.5" hidden="1" outlineLevel="1" x14ac:dyDescent="0.25">
      <c r="A140" s="61" t="s">
        <v>8</v>
      </c>
      <c r="B140" s="43">
        <v>588</v>
      </c>
      <c r="C140" s="43">
        <v>589</v>
      </c>
      <c r="D140" s="43">
        <v>590</v>
      </c>
      <c r="E140" s="43">
        <v>590</v>
      </c>
      <c r="F140" s="46">
        <v>6361</v>
      </c>
      <c r="G140" s="46">
        <v>6877.9</v>
      </c>
      <c r="H140" s="46">
        <v>6902.2</v>
      </c>
      <c r="I140" s="43">
        <f t="shared" si="6"/>
        <v>6902.2</v>
      </c>
    </row>
    <row r="141" spans="1:13" ht="31.5" hidden="1" outlineLevel="1" x14ac:dyDescent="0.25">
      <c r="A141" s="61" t="s">
        <v>9</v>
      </c>
      <c r="B141" s="43">
        <v>165</v>
      </c>
      <c r="C141" s="43">
        <v>167</v>
      </c>
      <c r="D141" s="43">
        <v>169</v>
      </c>
      <c r="E141" s="43">
        <v>169</v>
      </c>
      <c r="F141" s="46">
        <v>2528.9</v>
      </c>
      <c r="G141" s="46">
        <v>2745.7</v>
      </c>
      <c r="H141" s="46">
        <v>2664.8</v>
      </c>
      <c r="I141" s="43">
        <f t="shared" si="6"/>
        <v>2664.8</v>
      </c>
    </row>
    <row r="142" spans="1:13" ht="31.5" hidden="1" outlineLevel="1" x14ac:dyDescent="0.25">
      <c r="A142" s="61" t="s">
        <v>10</v>
      </c>
      <c r="B142" s="43">
        <v>280</v>
      </c>
      <c r="C142" s="43">
        <v>290</v>
      </c>
      <c r="D142" s="43">
        <v>290</v>
      </c>
      <c r="E142" s="43">
        <v>290</v>
      </c>
      <c r="F142" s="46">
        <v>3033.8</v>
      </c>
      <c r="G142" s="46">
        <v>3065.9</v>
      </c>
      <c r="H142" s="46">
        <v>3834.3</v>
      </c>
      <c r="I142" s="43">
        <f t="shared" si="6"/>
        <v>3834.3</v>
      </c>
    </row>
    <row r="143" spans="1:13" ht="31.5" hidden="1" outlineLevel="1" x14ac:dyDescent="0.25">
      <c r="A143" s="61" t="s">
        <v>11</v>
      </c>
      <c r="B143" s="43">
        <v>220</v>
      </c>
      <c r="C143" s="43">
        <v>220</v>
      </c>
      <c r="D143" s="43">
        <v>220</v>
      </c>
      <c r="E143" s="43">
        <v>220</v>
      </c>
      <c r="F143" s="46">
        <v>950</v>
      </c>
      <c r="G143" s="46">
        <v>600</v>
      </c>
      <c r="H143" s="46">
        <v>700</v>
      </c>
      <c r="I143" s="43">
        <f t="shared" si="6"/>
        <v>700</v>
      </c>
    </row>
    <row r="144" spans="1:13" ht="31.5" hidden="1" outlineLevel="1" x14ac:dyDescent="0.25">
      <c r="A144" s="61" t="s">
        <v>12</v>
      </c>
      <c r="B144" s="43">
        <v>100</v>
      </c>
      <c r="C144" s="43">
        <v>102</v>
      </c>
      <c r="D144" s="43">
        <v>102</v>
      </c>
      <c r="E144" s="43">
        <v>102</v>
      </c>
      <c r="F144" s="46">
        <v>1654.2</v>
      </c>
      <c r="G144" s="46">
        <v>1799.2</v>
      </c>
      <c r="H144" s="46">
        <v>1911</v>
      </c>
      <c r="I144" s="43">
        <f t="shared" si="6"/>
        <v>1911</v>
      </c>
    </row>
    <row r="145" spans="1:13" ht="18" customHeight="1" collapsed="1" x14ac:dyDescent="0.2">
      <c r="A145" s="42" t="s">
        <v>38</v>
      </c>
      <c r="B145" s="43">
        <v>16</v>
      </c>
      <c r="C145" s="43">
        <v>16</v>
      </c>
      <c r="D145" s="43">
        <v>16</v>
      </c>
      <c r="E145" s="43">
        <v>16</v>
      </c>
      <c r="F145" s="50">
        <v>2.4</v>
      </c>
      <c r="G145" s="50">
        <v>2.4</v>
      </c>
      <c r="H145" s="50">
        <v>2</v>
      </c>
      <c r="I145" s="50">
        <v>2</v>
      </c>
    </row>
    <row r="146" spans="1:13" ht="16.5" customHeight="1" collapsed="1" x14ac:dyDescent="0.25">
      <c r="A146" s="28" t="s">
        <v>62</v>
      </c>
      <c r="B146" s="29"/>
      <c r="C146" s="29"/>
      <c r="D146" s="29"/>
      <c r="E146" s="29"/>
      <c r="F146" s="29"/>
      <c r="G146" s="29"/>
      <c r="H146" s="29"/>
      <c r="I146" s="30"/>
    </row>
    <row r="147" spans="1:13" ht="31.5" hidden="1" outlineLevel="1" x14ac:dyDescent="0.25">
      <c r="A147" s="61" t="s">
        <v>18</v>
      </c>
      <c r="B147" s="43">
        <v>500</v>
      </c>
      <c r="C147" s="43">
        <v>503</v>
      </c>
      <c r="D147" s="43">
        <v>500</v>
      </c>
      <c r="E147" s="43">
        <v>500</v>
      </c>
      <c r="F147" s="45">
        <v>1041.3</v>
      </c>
      <c r="G147" s="46">
        <f>1659.9-76.9</f>
        <v>1583</v>
      </c>
      <c r="H147" s="46">
        <f>1664.9-83.2</f>
        <v>1581.7</v>
      </c>
      <c r="I147" s="43">
        <f>H147</f>
        <v>1581.7</v>
      </c>
      <c r="J147" s="6"/>
      <c r="K147" s="6">
        <v>-76.900000000000006</v>
      </c>
      <c r="L147" s="6">
        <v>-83.2</v>
      </c>
      <c r="M147" s="6">
        <v>-83.2</v>
      </c>
    </row>
    <row r="148" spans="1:13" ht="47.25" hidden="1" outlineLevel="1" x14ac:dyDescent="0.25">
      <c r="A148" s="61" t="s">
        <v>19</v>
      </c>
      <c r="B148" s="43">
        <v>204</v>
      </c>
      <c r="C148" s="43">
        <v>209</v>
      </c>
      <c r="D148" s="43">
        <v>209</v>
      </c>
      <c r="E148" s="43">
        <v>209</v>
      </c>
      <c r="F148" s="46">
        <v>2841.7</v>
      </c>
      <c r="G148" s="46">
        <f>2891.6-15.4</f>
        <v>2876.2</v>
      </c>
      <c r="H148" s="46">
        <f>2893.6-15.4</f>
        <v>2878.2</v>
      </c>
      <c r="I148" s="46">
        <f>2893.6-15.4</f>
        <v>2878.2</v>
      </c>
      <c r="J148" s="6"/>
      <c r="K148" s="6">
        <v>-15.4</v>
      </c>
      <c r="L148" s="6">
        <v>-16.600000000000001</v>
      </c>
      <c r="M148" s="6">
        <v>-16.600000000000001</v>
      </c>
    </row>
    <row r="149" spans="1:13" ht="31.5" hidden="1" outlineLevel="1" x14ac:dyDescent="0.25">
      <c r="A149" s="61" t="s">
        <v>20</v>
      </c>
      <c r="B149" s="43">
        <v>383</v>
      </c>
      <c r="C149" s="43">
        <v>383</v>
      </c>
      <c r="D149" s="43">
        <v>383</v>
      </c>
      <c r="E149" s="43">
        <v>383</v>
      </c>
      <c r="F149" s="46">
        <v>1056.5999999999999</v>
      </c>
      <c r="G149" s="46">
        <v>783</v>
      </c>
      <c r="H149" s="46">
        <v>800.4</v>
      </c>
      <c r="I149" s="43">
        <f t="shared" ref="I149:I155" si="7">H149</f>
        <v>800.4</v>
      </c>
    </row>
    <row r="150" spans="1:13" ht="31.5" hidden="1" outlineLevel="1" x14ac:dyDescent="0.25">
      <c r="A150" s="61" t="s">
        <v>21</v>
      </c>
      <c r="B150" s="43">
        <v>566</v>
      </c>
      <c r="C150" s="43">
        <v>572</v>
      </c>
      <c r="D150" s="43">
        <v>572</v>
      </c>
      <c r="E150" s="43">
        <v>572</v>
      </c>
      <c r="F150" s="46">
        <v>1072.3</v>
      </c>
      <c r="G150" s="46">
        <v>1101.7</v>
      </c>
      <c r="H150" s="46">
        <v>922.5</v>
      </c>
      <c r="I150" s="43">
        <f t="shared" si="7"/>
        <v>922.5</v>
      </c>
    </row>
    <row r="151" spans="1:13" ht="31.5" hidden="1" outlineLevel="1" x14ac:dyDescent="0.25">
      <c r="A151" s="61" t="s">
        <v>8</v>
      </c>
      <c r="B151" s="43">
        <v>588</v>
      </c>
      <c r="C151" s="43">
        <v>589</v>
      </c>
      <c r="D151" s="43">
        <v>590</v>
      </c>
      <c r="E151" s="43">
        <v>590</v>
      </c>
      <c r="F151" s="46">
        <v>6361</v>
      </c>
      <c r="G151" s="46">
        <v>6877.9</v>
      </c>
      <c r="H151" s="46">
        <v>6902.2</v>
      </c>
      <c r="I151" s="43">
        <f t="shared" si="7"/>
        <v>6902.2</v>
      </c>
    </row>
    <row r="152" spans="1:13" ht="31.5" hidden="1" outlineLevel="1" x14ac:dyDescent="0.25">
      <c r="A152" s="61" t="s">
        <v>9</v>
      </c>
      <c r="B152" s="43">
        <v>165</v>
      </c>
      <c r="C152" s="43">
        <v>167</v>
      </c>
      <c r="D152" s="43">
        <v>169</v>
      </c>
      <c r="E152" s="43">
        <v>169</v>
      </c>
      <c r="F152" s="46">
        <v>2528.9</v>
      </c>
      <c r="G152" s="46">
        <v>2745.7</v>
      </c>
      <c r="H152" s="46">
        <v>2664.8</v>
      </c>
      <c r="I152" s="43">
        <f t="shared" si="7"/>
        <v>2664.8</v>
      </c>
    </row>
    <row r="153" spans="1:13" ht="31.5" hidden="1" outlineLevel="1" x14ac:dyDescent="0.25">
      <c r="A153" s="61" t="s">
        <v>10</v>
      </c>
      <c r="B153" s="43">
        <v>280</v>
      </c>
      <c r="C153" s="43">
        <v>290</v>
      </c>
      <c r="D153" s="43">
        <v>290</v>
      </c>
      <c r="E153" s="43">
        <v>290</v>
      </c>
      <c r="F153" s="46">
        <v>3033.8</v>
      </c>
      <c r="G153" s="46">
        <v>3065.9</v>
      </c>
      <c r="H153" s="46">
        <v>3834.3</v>
      </c>
      <c r="I153" s="43">
        <f t="shared" si="7"/>
        <v>3834.3</v>
      </c>
    </row>
    <row r="154" spans="1:13" ht="31.5" hidden="1" outlineLevel="1" x14ac:dyDescent="0.25">
      <c r="A154" s="61" t="s">
        <v>11</v>
      </c>
      <c r="B154" s="43">
        <v>220</v>
      </c>
      <c r="C154" s="43">
        <v>220</v>
      </c>
      <c r="D154" s="43">
        <v>220</v>
      </c>
      <c r="E154" s="43">
        <v>220</v>
      </c>
      <c r="F154" s="46">
        <v>950</v>
      </c>
      <c r="G154" s="46">
        <v>600</v>
      </c>
      <c r="H154" s="46">
        <v>700</v>
      </c>
      <c r="I154" s="43">
        <f t="shared" si="7"/>
        <v>700</v>
      </c>
    </row>
    <row r="155" spans="1:13" ht="31.5" hidden="1" outlineLevel="1" x14ac:dyDescent="0.25">
      <c r="A155" s="61" t="s">
        <v>12</v>
      </c>
      <c r="B155" s="43">
        <v>100</v>
      </c>
      <c r="C155" s="43">
        <v>102</v>
      </c>
      <c r="D155" s="43">
        <v>102</v>
      </c>
      <c r="E155" s="43">
        <v>102</v>
      </c>
      <c r="F155" s="46">
        <v>1654.2</v>
      </c>
      <c r="G155" s="46">
        <v>1799.2</v>
      </c>
      <c r="H155" s="46">
        <v>1911</v>
      </c>
      <c r="I155" s="43">
        <f t="shared" si="7"/>
        <v>1911</v>
      </c>
    </row>
    <row r="156" spans="1:13" ht="18.75" customHeight="1" collapsed="1" x14ac:dyDescent="0.2">
      <c r="A156" s="42" t="s">
        <v>38</v>
      </c>
      <c r="B156" s="43">
        <v>46</v>
      </c>
      <c r="C156" s="43">
        <v>48</v>
      </c>
      <c r="D156" s="43">
        <v>48</v>
      </c>
      <c r="E156" s="43">
        <v>49</v>
      </c>
      <c r="F156" s="50">
        <v>6.9</v>
      </c>
      <c r="G156" s="50">
        <v>6.9</v>
      </c>
      <c r="H156" s="50">
        <v>5.9</v>
      </c>
      <c r="I156" s="50">
        <v>6.1</v>
      </c>
    </row>
    <row r="157" spans="1:13" ht="16.5" customHeight="1" collapsed="1" x14ac:dyDescent="0.25">
      <c r="A157" s="58" t="s">
        <v>63</v>
      </c>
      <c r="B157" s="59"/>
      <c r="C157" s="59"/>
      <c r="D157" s="59"/>
      <c r="E157" s="59"/>
      <c r="F157" s="59"/>
      <c r="G157" s="59"/>
      <c r="H157" s="59"/>
      <c r="I157" s="60"/>
    </row>
    <row r="158" spans="1:13" ht="16.5" customHeight="1" x14ac:dyDescent="0.25">
      <c r="A158" s="28" t="s">
        <v>64</v>
      </c>
      <c r="B158" s="29"/>
      <c r="C158" s="29"/>
      <c r="D158" s="29"/>
      <c r="E158" s="29"/>
      <c r="F158" s="29"/>
      <c r="G158" s="29"/>
      <c r="H158" s="29"/>
      <c r="I158" s="30"/>
    </row>
    <row r="159" spans="1:13" ht="31.5" hidden="1" outlineLevel="1" x14ac:dyDescent="0.25">
      <c r="A159" s="61" t="s">
        <v>18</v>
      </c>
      <c r="B159" s="43">
        <v>500</v>
      </c>
      <c r="C159" s="43">
        <v>503</v>
      </c>
      <c r="D159" s="43">
        <v>500</v>
      </c>
      <c r="E159" s="43">
        <v>500</v>
      </c>
      <c r="F159" s="45">
        <v>1041.3</v>
      </c>
      <c r="G159" s="46">
        <f>1659.9-76.9</f>
        <v>1583</v>
      </c>
      <c r="H159" s="46">
        <f>1664.9-83.2</f>
        <v>1581.7</v>
      </c>
      <c r="I159" s="43">
        <f>H159</f>
        <v>1581.7</v>
      </c>
      <c r="J159" s="6"/>
      <c r="K159" s="6">
        <v>-76.900000000000006</v>
      </c>
      <c r="L159" s="6">
        <v>-83.2</v>
      </c>
      <c r="M159" s="6">
        <v>-83.2</v>
      </c>
    </row>
    <row r="160" spans="1:13" ht="47.25" hidden="1" outlineLevel="1" x14ac:dyDescent="0.25">
      <c r="A160" s="61" t="s">
        <v>19</v>
      </c>
      <c r="B160" s="43">
        <v>204</v>
      </c>
      <c r="C160" s="43">
        <v>209</v>
      </c>
      <c r="D160" s="43">
        <v>209</v>
      </c>
      <c r="E160" s="43">
        <v>209</v>
      </c>
      <c r="F160" s="46">
        <v>2841.7</v>
      </c>
      <c r="G160" s="46">
        <f>2891.6-15.4</f>
        <v>2876.2</v>
      </c>
      <c r="H160" s="46">
        <f>2893.6-15.4</f>
        <v>2878.2</v>
      </c>
      <c r="I160" s="46">
        <f>2893.6-15.4</f>
        <v>2878.2</v>
      </c>
      <c r="J160" s="6"/>
      <c r="K160" s="6">
        <v>-15.4</v>
      </c>
      <c r="L160" s="6">
        <v>-16.600000000000001</v>
      </c>
      <c r="M160" s="6">
        <v>-16.600000000000001</v>
      </c>
    </row>
    <row r="161" spans="1:17" ht="31.5" hidden="1" outlineLevel="1" x14ac:dyDescent="0.25">
      <c r="A161" s="61" t="s">
        <v>20</v>
      </c>
      <c r="B161" s="43">
        <v>383</v>
      </c>
      <c r="C161" s="43">
        <v>383</v>
      </c>
      <c r="D161" s="43">
        <v>383</v>
      </c>
      <c r="E161" s="43">
        <v>383</v>
      </c>
      <c r="F161" s="46">
        <v>1056.5999999999999</v>
      </c>
      <c r="G161" s="46">
        <v>783</v>
      </c>
      <c r="H161" s="46">
        <v>800.4</v>
      </c>
      <c r="I161" s="43">
        <f t="shared" ref="I161:I167" si="8">H161</f>
        <v>800.4</v>
      </c>
    </row>
    <row r="162" spans="1:17" ht="31.5" hidden="1" outlineLevel="1" x14ac:dyDescent="0.25">
      <c r="A162" s="61" t="s">
        <v>21</v>
      </c>
      <c r="B162" s="43">
        <v>566</v>
      </c>
      <c r="C162" s="43">
        <v>572</v>
      </c>
      <c r="D162" s="43">
        <v>572</v>
      </c>
      <c r="E162" s="43">
        <v>572</v>
      </c>
      <c r="F162" s="46">
        <v>1072.3</v>
      </c>
      <c r="G162" s="46">
        <v>1101.7</v>
      </c>
      <c r="H162" s="46">
        <v>922.5</v>
      </c>
      <c r="I162" s="43">
        <f t="shared" si="8"/>
        <v>922.5</v>
      </c>
    </row>
    <row r="163" spans="1:17" ht="31.5" hidden="1" outlineLevel="1" x14ac:dyDescent="0.25">
      <c r="A163" s="61" t="s">
        <v>8</v>
      </c>
      <c r="B163" s="43">
        <v>588</v>
      </c>
      <c r="C163" s="43">
        <v>589</v>
      </c>
      <c r="D163" s="43">
        <v>590</v>
      </c>
      <c r="E163" s="43">
        <v>590</v>
      </c>
      <c r="F163" s="46">
        <v>6361</v>
      </c>
      <c r="G163" s="46">
        <v>6877.9</v>
      </c>
      <c r="H163" s="46">
        <v>6902.2</v>
      </c>
      <c r="I163" s="43">
        <f t="shared" si="8"/>
        <v>6902.2</v>
      </c>
    </row>
    <row r="164" spans="1:17" ht="31.5" hidden="1" outlineLevel="1" x14ac:dyDescent="0.25">
      <c r="A164" s="61" t="s">
        <v>9</v>
      </c>
      <c r="B164" s="43">
        <v>165</v>
      </c>
      <c r="C164" s="43">
        <v>167</v>
      </c>
      <c r="D164" s="43">
        <v>169</v>
      </c>
      <c r="E164" s="43">
        <v>169</v>
      </c>
      <c r="F164" s="46">
        <v>2528.9</v>
      </c>
      <c r="G164" s="46">
        <v>2745.7</v>
      </c>
      <c r="H164" s="46">
        <v>2664.8</v>
      </c>
      <c r="I164" s="43">
        <f t="shared" si="8"/>
        <v>2664.8</v>
      </c>
    </row>
    <row r="165" spans="1:17" ht="31.5" hidden="1" outlineLevel="1" x14ac:dyDescent="0.25">
      <c r="A165" s="61" t="s">
        <v>10</v>
      </c>
      <c r="B165" s="43">
        <v>280</v>
      </c>
      <c r="C165" s="43">
        <v>290</v>
      </c>
      <c r="D165" s="43">
        <v>290</v>
      </c>
      <c r="E165" s="43">
        <v>290</v>
      </c>
      <c r="F165" s="46">
        <v>3033.8</v>
      </c>
      <c r="G165" s="46">
        <v>3065.9</v>
      </c>
      <c r="H165" s="46">
        <v>3834.3</v>
      </c>
      <c r="I165" s="43">
        <f t="shared" si="8"/>
        <v>3834.3</v>
      </c>
    </row>
    <row r="166" spans="1:17" ht="31.5" hidden="1" outlineLevel="1" x14ac:dyDescent="0.25">
      <c r="A166" s="61" t="s">
        <v>11</v>
      </c>
      <c r="B166" s="43">
        <v>220</v>
      </c>
      <c r="C166" s="43">
        <v>220</v>
      </c>
      <c r="D166" s="43">
        <v>220</v>
      </c>
      <c r="E166" s="43">
        <v>220</v>
      </c>
      <c r="F166" s="46">
        <v>950</v>
      </c>
      <c r="G166" s="46">
        <v>600</v>
      </c>
      <c r="H166" s="46">
        <v>700</v>
      </c>
      <c r="I166" s="43">
        <f t="shared" si="8"/>
        <v>700</v>
      </c>
    </row>
    <row r="167" spans="1:17" ht="31.5" hidden="1" outlineLevel="1" x14ac:dyDescent="0.25">
      <c r="A167" s="61" t="s">
        <v>12</v>
      </c>
      <c r="B167" s="43">
        <v>100</v>
      </c>
      <c r="C167" s="43">
        <v>102</v>
      </c>
      <c r="D167" s="43">
        <v>102</v>
      </c>
      <c r="E167" s="43">
        <v>102</v>
      </c>
      <c r="F167" s="46">
        <v>1654.2</v>
      </c>
      <c r="G167" s="46">
        <v>1799.2</v>
      </c>
      <c r="H167" s="46">
        <v>1911</v>
      </c>
      <c r="I167" s="43">
        <f t="shared" si="8"/>
        <v>1911</v>
      </c>
    </row>
    <row r="168" spans="1:17" ht="16.5" customHeight="1" collapsed="1" x14ac:dyDescent="0.2">
      <c r="A168" s="42" t="s">
        <v>38</v>
      </c>
      <c r="B168" s="43">
        <v>29</v>
      </c>
      <c r="C168" s="43">
        <v>29</v>
      </c>
      <c r="D168" s="43">
        <v>29</v>
      </c>
      <c r="E168" s="43">
        <v>29</v>
      </c>
      <c r="F168" s="50">
        <v>4.3</v>
      </c>
      <c r="G168" s="50">
        <v>4.0999999999999996</v>
      </c>
      <c r="H168" s="50">
        <v>3.5</v>
      </c>
      <c r="I168" s="50">
        <v>3.6</v>
      </c>
    </row>
    <row r="169" spans="1:17" ht="31.5" hidden="1" outlineLevel="1" x14ac:dyDescent="0.25">
      <c r="A169" s="61" t="s">
        <v>22</v>
      </c>
      <c r="B169" s="43">
        <v>24</v>
      </c>
      <c r="C169" s="43">
        <v>24</v>
      </c>
      <c r="D169" s="43">
        <v>24</v>
      </c>
      <c r="E169" s="43">
        <v>24</v>
      </c>
      <c r="F169" s="46">
        <v>13619.9</v>
      </c>
      <c r="G169" s="46">
        <f>15511.6+4490.5</f>
        <v>20002.099999999999</v>
      </c>
      <c r="H169" s="46">
        <f>15736.5+5575.4</f>
        <v>21311.9</v>
      </c>
      <c r="I169" s="43">
        <f>H169</f>
        <v>21311.9</v>
      </c>
      <c r="J169" s="6"/>
      <c r="K169" s="6">
        <v>4490.5</v>
      </c>
      <c r="L169" s="6">
        <v>5575.4</v>
      </c>
      <c r="M169" s="6">
        <v>5575.4</v>
      </c>
    </row>
    <row r="170" spans="1:17" hidden="1" outlineLevel="1" x14ac:dyDescent="0.25">
      <c r="A170" s="62" t="s">
        <v>23</v>
      </c>
      <c r="B170" s="43">
        <f>143+32</f>
        <v>175</v>
      </c>
      <c r="C170" s="43">
        <f>143+32</f>
        <v>175</v>
      </c>
      <c r="D170" s="43">
        <f>143+32</f>
        <v>175</v>
      </c>
      <c r="E170" s="43">
        <f>143+32</f>
        <v>175</v>
      </c>
      <c r="F170" s="46">
        <v>6534.6</v>
      </c>
      <c r="G170" s="46">
        <f>7372.2+1616.8</f>
        <v>8989</v>
      </c>
      <c r="H170" s="46">
        <f>7360.3+1813.9</f>
        <v>9174.2000000000007</v>
      </c>
      <c r="I170" s="43">
        <f>H170</f>
        <v>9174.2000000000007</v>
      </c>
      <c r="J170" s="6"/>
      <c r="K170" s="6">
        <v>1616.8</v>
      </c>
      <c r="L170" s="6">
        <v>1813.9</v>
      </c>
      <c r="M170" s="6">
        <v>1813.9</v>
      </c>
    </row>
    <row r="171" spans="1:17" ht="31.5" hidden="1" outlineLevel="1" x14ac:dyDescent="0.25">
      <c r="A171" s="61" t="s">
        <v>24</v>
      </c>
      <c r="B171" s="43">
        <v>3</v>
      </c>
      <c r="C171" s="43">
        <v>3</v>
      </c>
      <c r="D171" s="43">
        <v>3</v>
      </c>
      <c r="E171" s="43">
        <v>3</v>
      </c>
      <c r="F171" s="46">
        <v>149.69999999999999</v>
      </c>
      <c r="G171" s="46">
        <v>148.69999999999999</v>
      </c>
      <c r="H171" s="46">
        <v>192.1</v>
      </c>
      <c r="I171" s="43">
        <f>H171</f>
        <v>192.1</v>
      </c>
    </row>
    <row r="172" spans="1:17" ht="31.5" hidden="1" outlineLevel="1" x14ac:dyDescent="0.25">
      <c r="A172" s="61" t="s">
        <v>25</v>
      </c>
      <c r="B172" s="43">
        <v>51</v>
      </c>
      <c r="C172" s="43">
        <v>42</v>
      </c>
      <c r="D172" s="43">
        <v>43</v>
      </c>
      <c r="E172" s="43">
        <v>43</v>
      </c>
      <c r="F172" s="46">
        <v>66545.8</v>
      </c>
      <c r="G172" s="46">
        <f>106758.5-3758.1+6088.3</f>
        <v>109088.7</v>
      </c>
      <c r="H172" s="46">
        <f>99805.4-4060.3-41343</f>
        <v>54402.099999999991</v>
      </c>
      <c r="I172" s="43">
        <f>99805.4-4684.2+7684.9</f>
        <v>102806.09999999999</v>
      </c>
      <c r="J172" s="6"/>
      <c r="K172" s="6">
        <v>-3758.1</v>
      </c>
      <c r="L172" s="6">
        <v>-4060.3</v>
      </c>
      <c r="M172" s="6">
        <v>-4684.2</v>
      </c>
      <c r="N172" s="6">
        <v>6088.3</v>
      </c>
      <c r="O172" s="6">
        <v>-41342.6</v>
      </c>
      <c r="P172" s="6">
        <v>7684.9</v>
      </c>
      <c r="Q172" s="6"/>
    </row>
    <row r="173" spans="1:17" ht="31.5" hidden="1" outlineLevel="1" x14ac:dyDescent="0.25">
      <c r="A173" s="61" t="s">
        <v>26</v>
      </c>
      <c r="B173" s="43">
        <v>51</v>
      </c>
      <c r="C173" s="43">
        <v>51</v>
      </c>
      <c r="D173" s="43">
        <v>51</v>
      </c>
      <c r="E173" s="43">
        <v>51</v>
      </c>
      <c r="F173" s="46">
        <v>32244.3</v>
      </c>
      <c r="G173" s="46">
        <f>32337.5-1379.2</f>
        <v>30958.3</v>
      </c>
      <c r="H173" s="46">
        <f>31818.2-1379.2</f>
        <v>30439</v>
      </c>
      <c r="I173" s="43">
        <f>H173</f>
        <v>30439</v>
      </c>
      <c r="J173" s="6"/>
      <c r="K173" s="6">
        <v>-1379.2</v>
      </c>
      <c r="L173" s="6">
        <v>-1379.2</v>
      </c>
      <c r="M173" s="6">
        <v>-1379.2</v>
      </c>
    </row>
    <row r="174" spans="1:17" ht="31.5" hidden="1" outlineLevel="1" x14ac:dyDescent="0.25">
      <c r="A174" s="61" t="s">
        <v>27</v>
      </c>
      <c r="B174" s="43">
        <v>1</v>
      </c>
      <c r="C174" s="43"/>
      <c r="D174" s="43"/>
      <c r="E174" s="43"/>
      <c r="F174" s="46">
        <v>2369.6</v>
      </c>
      <c r="G174" s="46"/>
      <c r="H174" s="46"/>
      <c r="I174" s="43"/>
    </row>
    <row r="175" spans="1:17" ht="31.5" hidden="1" outlineLevel="1" x14ac:dyDescent="0.25">
      <c r="A175" s="61" t="s">
        <v>35</v>
      </c>
      <c r="B175" s="43"/>
      <c r="C175" s="43">
        <v>1</v>
      </c>
      <c r="D175" s="43">
        <v>1</v>
      </c>
      <c r="E175" s="43">
        <v>1</v>
      </c>
      <c r="F175" s="46"/>
      <c r="G175" s="45">
        <v>2309</v>
      </c>
      <c r="H175" s="45">
        <v>2472.9</v>
      </c>
      <c r="I175" s="63">
        <v>2472.9</v>
      </c>
    </row>
    <row r="176" spans="1:17" ht="31.5" hidden="1" outlineLevel="1" x14ac:dyDescent="0.25">
      <c r="A176" s="61" t="s">
        <v>28</v>
      </c>
      <c r="B176" s="43">
        <v>1</v>
      </c>
      <c r="C176" s="43">
        <v>2</v>
      </c>
      <c r="D176" s="43">
        <v>2</v>
      </c>
      <c r="E176" s="43">
        <v>2</v>
      </c>
      <c r="F176" s="46">
        <v>7390.9</v>
      </c>
      <c r="G176" s="46">
        <f>12979.8-736.6</f>
        <v>12243.199999999999</v>
      </c>
      <c r="H176" s="46">
        <f>13719.4-774.5</f>
        <v>12944.9</v>
      </c>
      <c r="I176" s="43">
        <f>H176</f>
        <v>12944.9</v>
      </c>
      <c r="K176" s="6">
        <v>-736.6</v>
      </c>
      <c r="L176" s="6">
        <v>-774.5</v>
      </c>
      <c r="M176" s="6">
        <v>-774.5</v>
      </c>
    </row>
    <row r="177" spans="1:13" ht="31.5" hidden="1" outlineLevel="1" x14ac:dyDescent="0.25">
      <c r="A177" s="61" t="s">
        <v>29</v>
      </c>
      <c r="B177" s="43">
        <v>1</v>
      </c>
      <c r="C177" s="43">
        <v>1</v>
      </c>
      <c r="D177" s="43">
        <v>1</v>
      </c>
      <c r="E177" s="43">
        <v>1</v>
      </c>
      <c r="F177" s="46">
        <v>644.70000000000005</v>
      </c>
      <c r="G177" s="46">
        <f>644.7-25.7</f>
        <v>619</v>
      </c>
      <c r="H177" s="46">
        <f>555.1-27.8</f>
        <v>527.30000000000007</v>
      </c>
      <c r="I177" s="43">
        <f>H177</f>
        <v>527.30000000000007</v>
      </c>
      <c r="J177" s="6"/>
      <c r="K177" s="6">
        <v>-25.7</v>
      </c>
      <c r="L177" s="6">
        <v>-27.8</v>
      </c>
      <c r="M177" s="6">
        <v>-27.8</v>
      </c>
    </row>
    <row r="178" spans="1:13" s="6" customFormat="1" ht="31.5" hidden="1" outlineLevel="1" x14ac:dyDescent="0.25">
      <c r="A178" s="61" t="s">
        <v>30</v>
      </c>
      <c r="B178" s="43">
        <v>2</v>
      </c>
      <c r="C178" s="43">
        <v>2</v>
      </c>
      <c r="D178" s="43">
        <v>2</v>
      </c>
      <c r="E178" s="43">
        <v>2</v>
      </c>
      <c r="F178" s="46">
        <v>4777.3999999999996</v>
      </c>
      <c r="G178" s="46">
        <f>6085.6-300.6</f>
        <v>5785</v>
      </c>
      <c r="H178" s="46">
        <f>6034.2-302.8</f>
        <v>5731.4</v>
      </c>
      <c r="I178" s="43">
        <f>H178</f>
        <v>5731.4</v>
      </c>
      <c r="K178" s="6">
        <v>-300.60000000000002</v>
      </c>
      <c r="L178" s="6">
        <v>-302.8</v>
      </c>
      <c r="M178" s="6">
        <v>-302.8</v>
      </c>
    </row>
    <row r="179" spans="1:13" ht="16.5" customHeight="1" collapsed="1" x14ac:dyDescent="0.25">
      <c r="A179" s="28" t="s">
        <v>65</v>
      </c>
      <c r="B179" s="29"/>
      <c r="C179" s="29"/>
      <c r="D179" s="29"/>
      <c r="E179" s="29"/>
      <c r="F179" s="29"/>
      <c r="G179" s="29"/>
      <c r="H179" s="29"/>
      <c r="I179" s="30"/>
    </row>
    <row r="180" spans="1:13" ht="31.5" hidden="1" outlineLevel="1" x14ac:dyDescent="0.25">
      <c r="A180" s="61" t="s">
        <v>18</v>
      </c>
      <c r="B180" s="43">
        <v>500</v>
      </c>
      <c r="C180" s="43">
        <v>503</v>
      </c>
      <c r="D180" s="43">
        <v>500</v>
      </c>
      <c r="E180" s="43">
        <v>500</v>
      </c>
      <c r="F180" s="45">
        <v>1041.3</v>
      </c>
      <c r="G180" s="46">
        <f>1659.9-76.9</f>
        <v>1583</v>
      </c>
      <c r="H180" s="46">
        <f>1664.9-83.2</f>
        <v>1581.7</v>
      </c>
      <c r="I180" s="43">
        <f>H180</f>
        <v>1581.7</v>
      </c>
      <c r="J180" s="6"/>
      <c r="K180" s="6">
        <v>-76.900000000000006</v>
      </c>
      <c r="L180" s="6">
        <v>-83.2</v>
      </c>
      <c r="M180" s="6">
        <v>-83.2</v>
      </c>
    </row>
    <row r="181" spans="1:13" ht="47.25" hidden="1" outlineLevel="1" x14ac:dyDescent="0.25">
      <c r="A181" s="61" t="s">
        <v>19</v>
      </c>
      <c r="B181" s="43">
        <v>204</v>
      </c>
      <c r="C181" s="43">
        <v>209</v>
      </c>
      <c r="D181" s="43">
        <v>209</v>
      </c>
      <c r="E181" s="43">
        <v>209</v>
      </c>
      <c r="F181" s="46">
        <v>2841.7</v>
      </c>
      <c r="G181" s="46">
        <f>2891.6-15.4</f>
        <v>2876.2</v>
      </c>
      <c r="H181" s="46">
        <f>2893.6-15.4</f>
        <v>2878.2</v>
      </c>
      <c r="I181" s="46">
        <f>2893.6-15.4</f>
        <v>2878.2</v>
      </c>
      <c r="J181" s="6"/>
      <c r="K181" s="6">
        <v>-15.4</v>
      </c>
      <c r="L181" s="6">
        <v>-16.600000000000001</v>
      </c>
      <c r="M181" s="6">
        <v>-16.600000000000001</v>
      </c>
    </row>
    <row r="182" spans="1:13" ht="31.5" hidden="1" outlineLevel="1" x14ac:dyDescent="0.25">
      <c r="A182" s="61" t="s">
        <v>20</v>
      </c>
      <c r="B182" s="43">
        <v>383</v>
      </c>
      <c r="C182" s="43">
        <v>383</v>
      </c>
      <c r="D182" s="43">
        <v>383</v>
      </c>
      <c r="E182" s="43">
        <v>383</v>
      </c>
      <c r="F182" s="46">
        <v>1056.5999999999999</v>
      </c>
      <c r="G182" s="46">
        <v>783</v>
      </c>
      <c r="H182" s="46">
        <v>800.4</v>
      </c>
      <c r="I182" s="43">
        <f t="shared" ref="I182:I188" si="9">H182</f>
        <v>800.4</v>
      </c>
    </row>
    <row r="183" spans="1:13" ht="31.5" hidden="1" outlineLevel="1" x14ac:dyDescent="0.25">
      <c r="A183" s="61" t="s">
        <v>21</v>
      </c>
      <c r="B183" s="43">
        <v>566</v>
      </c>
      <c r="C183" s="43">
        <v>572</v>
      </c>
      <c r="D183" s="43">
        <v>572</v>
      </c>
      <c r="E183" s="43">
        <v>572</v>
      </c>
      <c r="F183" s="46">
        <v>1072.3</v>
      </c>
      <c r="G183" s="46">
        <v>1101.7</v>
      </c>
      <c r="H183" s="46">
        <v>922.5</v>
      </c>
      <c r="I183" s="43">
        <f t="shared" si="9"/>
        <v>922.5</v>
      </c>
    </row>
    <row r="184" spans="1:13" ht="31.5" hidden="1" outlineLevel="1" x14ac:dyDescent="0.25">
      <c r="A184" s="61" t="s">
        <v>8</v>
      </c>
      <c r="B184" s="43">
        <v>588</v>
      </c>
      <c r="C184" s="43">
        <v>589</v>
      </c>
      <c r="D184" s="43">
        <v>590</v>
      </c>
      <c r="E184" s="43">
        <v>590</v>
      </c>
      <c r="F184" s="46">
        <v>6361</v>
      </c>
      <c r="G184" s="46">
        <v>6877.9</v>
      </c>
      <c r="H184" s="46">
        <v>6902.2</v>
      </c>
      <c r="I184" s="43">
        <f t="shared" si="9"/>
        <v>6902.2</v>
      </c>
    </row>
    <row r="185" spans="1:13" ht="31.5" hidden="1" outlineLevel="1" x14ac:dyDescent="0.25">
      <c r="A185" s="61" t="s">
        <v>9</v>
      </c>
      <c r="B185" s="43">
        <v>165</v>
      </c>
      <c r="C185" s="43">
        <v>167</v>
      </c>
      <c r="D185" s="43">
        <v>169</v>
      </c>
      <c r="E185" s="43">
        <v>169</v>
      </c>
      <c r="F185" s="46">
        <v>2528.9</v>
      </c>
      <c r="G185" s="46">
        <v>2745.7</v>
      </c>
      <c r="H185" s="46">
        <v>2664.8</v>
      </c>
      <c r="I185" s="43">
        <f t="shared" si="9"/>
        <v>2664.8</v>
      </c>
    </row>
    <row r="186" spans="1:13" ht="31.5" hidden="1" outlineLevel="1" x14ac:dyDescent="0.25">
      <c r="A186" s="61" t="s">
        <v>10</v>
      </c>
      <c r="B186" s="43">
        <v>280</v>
      </c>
      <c r="C186" s="43">
        <v>290</v>
      </c>
      <c r="D186" s="43">
        <v>290</v>
      </c>
      <c r="E186" s="43">
        <v>290</v>
      </c>
      <c r="F186" s="46">
        <v>3033.8</v>
      </c>
      <c r="G186" s="46">
        <v>3065.9</v>
      </c>
      <c r="H186" s="46">
        <v>3834.3</v>
      </c>
      <c r="I186" s="43">
        <f t="shared" si="9"/>
        <v>3834.3</v>
      </c>
    </row>
    <row r="187" spans="1:13" ht="31.5" hidden="1" outlineLevel="1" x14ac:dyDescent="0.25">
      <c r="A187" s="61" t="s">
        <v>11</v>
      </c>
      <c r="B187" s="43">
        <v>220</v>
      </c>
      <c r="C187" s="43">
        <v>220</v>
      </c>
      <c r="D187" s="43">
        <v>220</v>
      </c>
      <c r="E187" s="43">
        <v>220</v>
      </c>
      <c r="F187" s="46">
        <v>950</v>
      </c>
      <c r="G187" s="46">
        <v>600</v>
      </c>
      <c r="H187" s="46">
        <v>700</v>
      </c>
      <c r="I187" s="43">
        <f t="shared" si="9"/>
        <v>700</v>
      </c>
    </row>
    <row r="188" spans="1:13" ht="31.5" hidden="1" outlineLevel="1" x14ac:dyDescent="0.25">
      <c r="A188" s="61" t="s">
        <v>12</v>
      </c>
      <c r="B188" s="43">
        <v>100</v>
      </c>
      <c r="C188" s="43">
        <v>102</v>
      </c>
      <c r="D188" s="43">
        <v>102</v>
      </c>
      <c r="E188" s="43">
        <v>102</v>
      </c>
      <c r="F188" s="46">
        <v>1654.2</v>
      </c>
      <c r="G188" s="46">
        <v>1799.2</v>
      </c>
      <c r="H188" s="46">
        <v>1911</v>
      </c>
      <c r="I188" s="43">
        <f t="shared" si="9"/>
        <v>1911</v>
      </c>
    </row>
    <row r="189" spans="1:13" ht="17.25" customHeight="1" collapsed="1" x14ac:dyDescent="0.2">
      <c r="A189" s="42" t="s">
        <v>38</v>
      </c>
      <c r="B189" s="43">
        <v>410</v>
      </c>
      <c r="C189" s="43">
        <v>410</v>
      </c>
      <c r="D189" s="43">
        <v>410</v>
      </c>
      <c r="E189" s="43">
        <v>410</v>
      </c>
      <c r="F189" s="50">
        <v>61.2</v>
      </c>
      <c r="G189" s="50">
        <v>58.6</v>
      </c>
      <c r="H189" s="50">
        <v>50.1</v>
      </c>
      <c r="I189" s="50">
        <v>51.1</v>
      </c>
    </row>
    <row r="190" spans="1:13" ht="15.75" customHeight="1" collapsed="1" x14ac:dyDescent="0.25">
      <c r="A190" s="28" t="s">
        <v>66</v>
      </c>
      <c r="B190" s="29"/>
      <c r="C190" s="29"/>
      <c r="D190" s="29"/>
      <c r="E190" s="29"/>
      <c r="F190" s="29"/>
      <c r="G190" s="29"/>
      <c r="H190" s="29"/>
      <c r="I190" s="30"/>
    </row>
    <row r="191" spans="1:13" ht="31.5" hidden="1" outlineLevel="1" x14ac:dyDescent="0.25">
      <c r="A191" s="61" t="s">
        <v>18</v>
      </c>
      <c r="B191" s="43">
        <v>500</v>
      </c>
      <c r="C191" s="43">
        <v>503</v>
      </c>
      <c r="D191" s="43">
        <v>500</v>
      </c>
      <c r="E191" s="43">
        <v>500</v>
      </c>
      <c r="F191" s="45">
        <v>1041.3</v>
      </c>
      <c r="G191" s="46">
        <f>1659.9-76.9</f>
        <v>1583</v>
      </c>
      <c r="H191" s="46">
        <f>1664.9-83.2</f>
        <v>1581.7</v>
      </c>
      <c r="I191" s="43">
        <f>H191</f>
        <v>1581.7</v>
      </c>
      <c r="J191" s="6"/>
      <c r="K191" s="6">
        <v>-76.900000000000006</v>
      </c>
      <c r="L191" s="6">
        <v>-83.2</v>
      </c>
      <c r="M191" s="6">
        <v>-83.2</v>
      </c>
    </row>
    <row r="192" spans="1:13" ht="47.25" hidden="1" outlineLevel="1" x14ac:dyDescent="0.25">
      <c r="A192" s="61" t="s">
        <v>19</v>
      </c>
      <c r="B192" s="43">
        <v>204</v>
      </c>
      <c r="C192" s="43">
        <v>209</v>
      </c>
      <c r="D192" s="43">
        <v>209</v>
      </c>
      <c r="E192" s="43">
        <v>209</v>
      </c>
      <c r="F192" s="46">
        <v>2841.7</v>
      </c>
      <c r="G192" s="46">
        <f>2891.6-15.4</f>
        <v>2876.2</v>
      </c>
      <c r="H192" s="46">
        <f>2893.6-15.4</f>
        <v>2878.2</v>
      </c>
      <c r="I192" s="46">
        <f>2893.6-15.4</f>
        <v>2878.2</v>
      </c>
      <c r="J192" s="6"/>
      <c r="K192" s="6">
        <v>-15.4</v>
      </c>
      <c r="L192" s="6">
        <v>-16.600000000000001</v>
      </c>
      <c r="M192" s="6">
        <v>-16.600000000000001</v>
      </c>
    </row>
    <row r="193" spans="1:13" ht="31.5" hidden="1" outlineLevel="1" x14ac:dyDescent="0.25">
      <c r="A193" s="61" t="s">
        <v>20</v>
      </c>
      <c r="B193" s="43">
        <v>383</v>
      </c>
      <c r="C193" s="43">
        <v>383</v>
      </c>
      <c r="D193" s="43">
        <v>383</v>
      </c>
      <c r="E193" s="43">
        <v>383</v>
      </c>
      <c r="F193" s="46">
        <v>1056.5999999999999</v>
      </c>
      <c r="G193" s="46">
        <v>783</v>
      </c>
      <c r="H193" s="46">
        <v>800.4</v>
      </c>
      <c r="I193" s="43">
        <f t="shared" ref="I193:I199" si="10">H193</f>
        <v>800.4</v>
      </c>
    </row>
    <row r="194" spans="1:13" ht="31.5" hidden="1" outlineLevel="1" x14ac:dyDescent="0.25">
      <c r="A194" s="61" t="s">
        <v>21</v>
      </c>
      <c r="B194" s="43">
        <v>566</v>
      </c>
      <c r="C194" s="43">
        <v>572</v>
      </c>
      <c r="D194" s="43">
        <v>572</v>
      </c>
      <c r="E194" s="43">
        <v>572</v>
      </c>
      <c r="F194" s="46">
        <v>1072.3</v>
      </c>
      <c r="G194" s="46">
        <v>1101.7</v>
      </c>
      <c r="H194" s="46">
        <v>922.5</v>
      </c>
      <c r="I194" s="43">
        <f t="shared" si="10"/>
        <v>922.5</v>
      </c>
    </row>
    <row r="195" spans="1:13" ht="31.5" hidden="1" outlineLevel="1" x14ac:dyDescent="0.25">
      <c r="A195" s="61" t="s">
        <v>8</v>
      </c>
      <c r="B195" s="43">
        <v>588</v>
      </c>
      <c r="C195" s="43">
        <v>589</v>
      </c>
      <c r="D195" s="43">
        <v>590</v>
      </c>
      <c r="E195" s="43">
        <v>590</v>
      </c>
      <c r="F195" s="46">
        <v>6361</v>
      </c>
      <c r="G195" s="46">
        <v>6877.9</v>
      </c>
      <c r="H195" s="46">
        <v>6902.2</v>
      </c>
      <c r="I195" s="43">
        <f t="shared" si="10"/>
        <v>6902.2</v>
      </c>
    </row>
    <row r="196" spans="1:13" ht="31.5" hidden="1" outlineLevel="1" x14ac:dyDescent="0.25">
      <c r="A196" s="61" t="s">
        <v>9</v>
      </c>
      <c r="B196" s="43">
        <v>165</v>
      </c>
      <c r="C196" s="43">
        <v>167</v>
      </c>
      <c r="D196" s="43">
        <v>169</v>
      </c>
      <c r="E196" s="43">
        <v>169</v>
      </c>
      <c r="F196" s="46">
        <v>2528.9</v>
      </c>
      <c r="G196" s="46">
        <v>2745.7</v>
      </c>
      <c r="H196" s="46">
        <v>2664.8</v>
      </c>
      <c r="I196" s="43">
        <f t="shared" si="10"/>
        <v>2664.8</v>
      </c>
    </row>
    <row r="197" spans="1:13" ht="31.5" hidden="1" outlineLevel="1" x14ac:dyDescent="0.25">
      <c r="A197" s="61" t="s">
        <v>10</v>
      </c>
      <c r="B197" s="43">
        <v>280</v>
      </c>
      <c r="C197" s="43">
        <v>290</v>
      </c>
      <c r="D197" s="43">
        <v>290</v>
      </c>
      <c r="E197" s="43">
        <v>290</v>
      </c>
      <c r="F197" s="46">
        <v>3033.8</v>
      </c>
      <c r="G197" s="46">
        <v>3065.9</v>
      </c>
      <c r="H197" s="46">
        <v>3834.3</v>
      </c>
      <c r="I197" s="43">
        <f t="shared" si="10"/>
        <v>3834.3</v>
      </c>
    </row>
    <row r="198" spans="1:13" ht="31.5" hidden="1" outlineLevel="1" x14ac:dyDescent="0.25">
      <c r="A198" s="61" t="s">
        <v>11</v>
      </c>
      <c r="B198" s="43">
        <v>220</v>
      </c>
      <c r="C198" s="43">
        <v>220</v>
      </c>
      <c r="D198" s="43">
        <v>220</v>
      </c>
      <c r="E198" s="43">
        <v>220</v>
      </c>
      <c r="F198" s="46">
        <v>950</v>
      </c>
      <c r="G198" s="46">
        <v>600</v>
      </c>
      <c r="H198" s="46">
        <v>700</v>
      </c>
      <c r="I198" s="43">
        <f t="shared" si="10"/>
        <v>700</v>
      </c>
    </row>
    <row r="199" spans="1:13" ht="31.5" hidden="1" outlineLevel="1" x14ac:dyDescent="0.25">
      <c r="A199" s="61" t="s">
        <v>12</v>
      </c>
      <c r="B199" s="43">
        <v>100</v>
      </c>
      <c r="C199" s="43">
        <v>102</v>
      </c>
      <c r="D199" s="43">
        <v>102</v>
      </c>
      <c r="E199" s="43">
        <v>102</v>
      </c>
      <c r="F199" s="46">
        <v>1654.2</v>
      </c>
      <c r="G199" s="46">
        <v>1799.2</v>
      </c>
      <c r="H199" s="46">
        <v>1911</v>
      </c>
      <c r="I199" s="43">
        <f t="shared" si="10"/>
        <v>1911</v>
      </c>
    </row>
    <row r="200" spans="1:13" ht="18" customHeight="1" collapsed="1" x14ac:dyDescent="0.2">
      <c r="A200" s="42" t="s">
        <v>38</v>
      </c>
      <c r="B200" s="43">
        <v>9</v>
      </c>
      <c r="C200" s="43">
        <v>9</v>
      </c>
      <c r="D200" s="43">
        <v>9</v>
      </c>
      <c r="E200" s="43">
        <v>9</v>
      </c>
      <c r="F200" s="50">
        <v>1.3</v>
      </c>
      <c r="G200" s="50">
        <v>1.3</v>
      </c>
      <c r="H200" s="50">
        <v>1.3</v>
      </c>
      <c r="I200" s="50">
        <v>1.1000000000000001</v>
      </c>
    </row>
    <row r="201" spans="1:13" ht="16.5" customHeight="1" collapsed="1" x14ac:dyDescent="0.25">
      <c r="A201" s="28" t="s">
        <v>67</v>
      </c>
      <c r="B201" s="29"/>
      <c r="C201" s="29"/>
      <c r="D201" s="29"/>
      <c r="E201" s="29"/>
      <c r="F201" s="29"/>
      <c r="G201" s="29"/>
      <c r="H201" s="29"/>
      <c r="I201" s="30"/>
    </row>
    <row r="202" spans="1:13" ht="31.5" hidden="1" outlineLevel="1" x14ac:dyDescent="0.25">
      <c r="A202" s="61" t="s">
        <v>18</v>
      </c>
      <c r="B202" s="43">
        <v>500</v>
      </c>
      <c r="C202" s="43">
        <v>503</v>
      </c>
      <c r="D202" s="43">
        <v>500</v>
      </c>
      <c r="E202" s="43">
        <v>500</v>
      </c>
      <c r="F202" s="45">
        <v>1041.3</v>
      </c>
      <c r="G202" s="46">
        <f>1659.9-76.9</f>
        <v>1583</v>
      </c>
      <c r="H202" s="46">
        <f>1664.9-83.2</f>
        <v>1581.7</v>
      </c>
      <c r="I202" s="43">
        <f>H202</f>
        <v>1581.7</v>
      </c>
      <c r="J202" s="6"/>
      <c r="K202" s="6">
        <v>-76.900000000000006</v>
      </c>
      <c r="L202" s="6">
        <v>-83.2</v>
      </c>
      <c r="M202" s="6">
        <v>-83.2</v>
      </c>
    </row>
    <row r="203" spans="1:13" ht="47.25" hidden="1" outlineLevel="1" x14ac:dyDescent="0.25">
      <c r="A203" s="61" t="s">
        <v>19</v>
      </c>
      <c r="B203" s="43">
        <v>204</v>
      </c>
      <c r="C203" s="43">
        <v>209</v>
      </c>
      <c r="D203" s="43">
        <v>209</v>
      </c>
      <c r="E203" s="43">
        <v>209</v>
      </c>
      <c r="F203" s="46">
        <v>2841.7</v>
      </c>
      <c r="G203" s="46">
        <f>2891.6-15.4</f>
        <v>2876.2</v>
      </c>
      <c r="H203" s="46">
        <f>2893.6-15.4</f>
        <v>2878.2</v>
      </c>
      <c r="I203" s="46">
        <f>2893.6-15.4</f>
        <v>2878.2</v>
      </c>
      <c r="J203" s="6"/>
      <c r="K203" s="6">
        <v>-15.4</v>
      </c>
      <c r="L203" s="6">
        <v>-16.600000000000001</v>
      </c>
      <c r="M203" s="6">
        <v>-16.600000000000001</v>
      </c>
    </row>
    <row r="204" spans="1:13" ht="31.5" hidden="1" outlineLevel="1" x14ac:dyDescent="0.25">
      <c r="A204" s="61" t="s">
        <v>20</v>
      </c>
      <c r="B204" s="43">
        <v>383</v>
      </c>
      <c r="C204" s="43">
        <v>383</v>
      </c>
      <c r="D204" s="43">
        <v>383</v>
      </c>
      <c r="E204" s="43">
        <v>383</v>
      </c>
      <c r="F204" s="46">
        <v>1056.5999999999999</v>
      </c>
      <c r="G204" s="46">
        <v>783</v>
      </c>
      <c r="H204" s="46">
        <v>800.4</v>
      </c>
      <c r="I204" s="43">
        <f t="shared" ref="I204:I210" si="11">H204</f>
        <v>800.4</v>
      </c>
    </row>
    <row r="205" spans="1:13" ht="31.5" hidden="1" outlineLevel="1" x14ac:dyDescent="0.25">
      <c r="A205" s="61" t="s">
        <v>21</v>
      </c>
      <c r="B205" s="43">
        <v>566</v>
      </c>
      <c r="C205" s="43">
        <v>572</v>
      </c>
      <c r="D205" s="43">
        <v>572</v>
      </c>
      <c r="E205" s="43">
        <v>572</v>
      </c>
      <c r="F205" s="46">
        <v>1072.3</v>
      </c>
      <c r="G205" s="46">
        <v>1101.7</v>
      </c>
      <c r="H205" s="46">
        <v>922.5</v>
      </c>
      <c r="I205" s="43">
        <f t="shared" si="11"/>
        <v>922.5</v>
      </c>
    </row>
    <row r="206" spans="1:13" ht="31.5" hidden="1" outlineLevel="1" x14ac:dyDescent="0.25">
      <c r="A206" s="61" t="s">
        <v>8</v>
      </c>
      <c r="B206" s="43">
        <v>588</v>
      </c>
      <c r="C206" s="43">
        <v>589</v>
      </c>
      <c r="D206" s="43">
        <v>590</v>
      </c>
      <c r="E206" s="43">
        <v>590</v>
      </c>
      <c r="F206" s="46">
        <v>6361</v>
      </c>
      <c r="G206" s="46">
        <v>6877.9</v>
      </c>
      <c r="H206" s="46">
        <v>6902.2</v>
      </c>
      <c r="I206" s="43">
        <f t="shared" si="11"/>
        <v>6902.2</v>
      </c>
    </row>
    <row r="207" spans="1:13" ht="31.5" hidden="1" outlineLevel="1" x14ac:dyDescent="0.25">
      <c r="A207" s="61" t="s">
        <v>9</v>
      </c>
      <c r="B207" s="43">
        <v>165</v>
      </c>
      <c r="C207" s="43">
        <v>167</v>
      </c>
      <c r="D207" s="43">
        <v>169</v>
      </c>
      <c r="E207" s="43">
        <v>169</v>
      </c>
      <c r="F207" s="46">
        <v>2528.9</v>
      </c>
      <c r="G207" s="46">
        <v>2745.7</v>
      </c>
      <c r="H207" s="46">
        <v>2664.8</v>
      </c>
      <c r="I207" s="43">
        <f t="shared" si="11"/>
        <v>2664.8</v>
      </c>
    </row>
    <row r="208" spans="1:13" ht="31.5" hidden="1" outlineLevel="1" x14ac:dyDescent="0.25">
      <c r="A208" s="61" t="s">
        <v>10</v>
      </c>
      <c r="B208" s="43">
        <v>280</v>
      </c>
      <c r="C208" s="43">
        <v>290</v>
      </c>
      <c r="D208" s="43">
        <v>290</v>
      </c>
      <c r="E208" s="43">
        <v>290</v>
      </c>
      <c r="F208" s="46">
        <v>3033.8</v>
      </c>
      <c r="G208" s="46">
        <v>3065.9</v>
      </c>
      <c r="H208" s="46">
        <v>3834.3</v>
      </c>
      <c r="I208" s="43">
        <f t="shared" si="11"/>
        <v>3834.3</v>
      </c>
    </row>
    <row r="209" spans="1:13" ht="31.5" hidden="1" outlineLevel="1" x14ac:dyDescent="0.25">
      <c r="A209" s="61" t="s">
        <v>11</v>
      </c>
      <c r="B209" s="43">
        <v>220</v>
      </c>
      <c r="C209" s="43">
        <v>220</v>
      </c>
      <c r="D209" s="43">
        <v>220</v>
      </c>
      <c r="E209" s="43">
        <v>220</v>
      </c>
      <c r="F209" s="46">
        <v>950</v>
      </c>
      <c r="G209" s="46">
        <v>600</v>
      </c>
      <c r="H209" s="46">
        <v>700</v>
      </c>
      <c r="I209" s="43">
        <f t="shared" si="11"/>
        <v>700</v>
      </c>
    </row>
    <row r="210" spans="1:13" ht="31.5" hidden="1" outlineLevel="1" x14ac:dyDescent="0.25">
      <c r="A210" s="61" t="s">
        <v>12</v>
      </c>
      <c r="B210" s="43">
        <v>100</v>
      </c>
      <c r="C210" s="43">
        <v>102</v>
      </c>
      <c r="D210" s="43">
        <v>102</v>
      </c>
      <c r="E210" s="43">
        <v>102</v>
      </c>
      <c r="F210" s="46">
        <v>1654.2</v>
      </c>
      <c r="G210" s="46">
        <v>1799.2</v>
      </c>
      <c r="H210" s="46">
        <v>1911</v>
      </c>
      <c r="I210" s="43">
        <f t="shared" si="11"/>
        <v>1911</v>
      </c>
    </row>
    <row r="211" spans="1:13" ht="16.5" customHeight="1" collapsed="1" x14ac:dyDescent="0.2">
      <c r="A211" s="42" t="s">
        <v>38</v>
      </c>
      <c r="B211" s="43">
        <v>5</v>
      </c>
      <c r="C211" s="43">
        <v>5</v>
      </c>
      <c r="D211" s="43">
        <v>6</v>
      </c>
      <c r="E211" s="43">
        <v>6</v>
      </c>
      <c r="F211" s="50">
        <v>0.8</v>
      </c>
      <c r="G211" s="50">
        <v>0.7</v>
      </c>
      <c r="H211" s="50">
        <v>0.62</v>
      </c>
      <c r="I211" s="50">
        <v>1.41</v>
      </c>
    </row>
    <row r="212" spans="1:13" ht="15" customHeight="1" x14ac:dyDescent="0.2">
      <c r="A212" s="64" t="s">
        <v>68</v>
      </c>
      <c r="B212" s="65"/>
      <c r="C212" s="65"/>
      <c r="D212" s="65"/>
      <c r="E212" s="65"/>
      <c r="F212" s="65"/>
      <c r="G212" s="65"/>
      <c r="H212" s="65"/>
      <c r="I212" s="66"/>
    </row>
    <row r="213" spans="1:13" s="6" customFormat="1" ht="19.5" customHeight="1" collapsed="1" x14ac:dyDescent="0.25">
      <c r="A213" s="58" t="s">
        <v>69</v>
      </c>
      <c r="B213" s="59"/>
      <c r="C213" s="59"/>
      <c r="D213" s="59"/>
      <c r="E213" s="59"/>
      <c r="F213" s="59"/>
      <c r="G213" s="59"/>
      <c r="H213" s="59"/>
      <c r="I213" s="60"/>
    </row>
    <row r="214" spans="1:13" s="6" customFormat="1" ht="17.25" customHeight="1" x14ac:dyDescent="0.25">
      <c r="A214" s="67" t="s">
        <v>36</v>
      </c>
      <c r="B214" s="68"/>
      <c r="C214" s="68"/>
      <c r="D214" s="68"/>
      <c r="E214" s="68"/>
      <c r="F214" s="68"/>
      <c r="G214" s="68"/>
      <c r="H214" s="68"/>
      <c r="I214" s="69"/>
    </row>
    <row r="215" spans="1:13" ht="16.5" customHeight="1" collapsed="1" x14ac:dyDescent="0.25">
      <c r="A215" s="70" t="s">
        <v>70</v>
      </c>
      <c r="B215" s="71"/>
      <c r="C215" s="71"/>
      <c r="D215" s="71"/>
      <c r="E215" s="71"/>
      <c r="F215" s="71"/>
      <c r="G215" s="71"/>
      <c r="H215" s="71"/>
      <c r="I215" s="72"/>
    </row>
    <row r="216" spans="1:13" s="6" customFormat="1" ht="17.25" customHeight="1" x14ac:dyDescent="0.2">
      <c r="A216" s="42" t="s">
        <v>38</v>
      </c>
      <c r="B216" s="43">
        <v>220</v>
      </c>
      <c r="C216" s="43">
        <v>220</v>
      </c>
      <c r="D216" s="43">
        <v>220</v>
      </c>
      <c r="E216" s="43">
        <v>220</v>
      </c>
      <c r="F216" s="43">
        <v>5099.2</v>
      </c>
      <c r="G216" s="43">
        <v>5190.7</v>
      </c>
      <c r="H216" s="43">
        <v>4347</v>
      </c>
      <c r="I216" s="43">
        <v>4443.38</v>
      </c>
    </row>
    <row r="217" spans="1:13" ht="16.5" customHeight="1" collapsed="1" x14ac:dyDescent="0.25">
      <c r="A217" s="28" t="s">
        <v>71</v>
      </c>
      <c r="B217" s="29"/>
      <c r="C217" s="29"/>
      <c r="D217" s="29"/>
      <c r="E217" s="29"/>
      <c r="F217" s="29"/>
      <c r="G217" s="29"/>
      <c r="H217" s="29"/>
      <c r="I217" s="30"/>
    </row>
    <row r="218" spans="1:13" s="6" customFormat="1" ht="16.5" customHeight="1" x14ac:dyDescent="0.2">
      <c r="A218" s="42" t="s">
        <v>38</v>
      </c>
      <c r="B218" s="43">
        <v>15</v>
      </c>
      <c r="C218" s="43">
        <v>15</v>
      </c>
      <c r="D218" s="43">
        <v>15</v>
      </c>
      <c r="E218" s="43">
        <v>15</v>
      </c>
      <c r="F218" s="73">
        <v>347.7</v>
      </c>
      <c r="G218" s="73">
        <v>353.9</v>
      </c>
      <c r="H218" s="73">
        <v>296.39999999999998</v>
      </c>
      <c r="I218" s="73">
        <v>303</v>
      </c>
      <c r="J218" s="6" t="s">
        <v>15</v>
      </c>
    </row>
    <row r="219" spans="1:13" ht="75" hidden="1" customHeight="1" outlineLevel="1" x14ac:dyDescent="0.2">
      <c r="A219" s="74" t="s">
        <v>33</v>
      </c>
      <c r="B219" s="43">
        <v>25</v>
      </c>
      <c r="C219" s="43">
        <v>27</v>
      </c>
      <c r="D219" s="43">
        <v>28</v>
      </c>
      <c r="E219" s="43">
        <v>28</v>
      </c>
      <c r="F219" s="43">
        <v>6323.2</v>
      </c>
      <c r="G219" s="43">
        <f>6947.6</f>
        <v>6947.6</v>
      </c>
      <c r="H219" s="43">
        <f>6968.4</f>
        <v>6968.4</v>
      </c>
      <c r="I219" s="43">
        <f>6968.4</f>
        <v>6968.4</v>
      </c>
      <c r="J219" s="6" t="s">
        <v>34</v>
      </c>
      <c r="K219" s="6">
        <v>2440</v>
      </c>
      <c r="L219" s="6">
        <v>2140</v>
      </c>
      <c r="M219" s="6">
        <v>0</v>
      </c>
    </row>
    <row r="220" spans="1:13" ht="41.25" hidden="1" customHeight="1" collapsed="1" x14ac:dyDescent="0.2">
      <c r="A220" s="75"/>
      <c r="B220" s="76"/>
      <c r="C220" s="76"/>
      <c r="D220" s="76"/>
      <c r="E220" s="76"/>
      <c r="F220" s="76"/>
      <c r="G220" s="76"/>
      <c r="H220" s="76"/>
      <c r="I220" s="76"/>
    </row>
    <row r="221" spans="1:13" ht="18.75" hidden="1" customHeight="1" outlineLevel="1" x14ac:dyDescent="0.2">
      <c r="A221" s="16"/>
      <c r="B221" s="17"/>
      <c r="C221" s="17"/>
      <c r="D221" s="17"/>
      <c r="E221" s="17"/>
      <c r="F221" s="18" t="e">
        <f>#REF!+#REF!+#REF!+F218+F58+#REF!+F46+F44+#REF!+#REF!+#REF!+#REF!+#REF!</f>
        <v>#REF!</v>
      </c>
      <c r="G221" s="18" t="e">
        <f>#REF!+#REF!+#REF!+G218+G58+#REF!+G46+G44+#REF!+#REF!+#REF!+#REF!+#REF!</f>
        <v>#REF!</v>
      </c>
      <c r="H221" s="18" t="e">
        <f>#REF!+#REF!+#REF!+H218+H58+#REF!+H46+H44+#REF!+#REF!+#REF!+#REF!+#REF!</f>
        <v>#REF!</v>
      </c>
      <c r="I221" s="18" t="e">
        <f>#REF!+#REF!+#REF!+I218+I58+#REF!+I46+I44+#REF!+#REF!+#REF!+#REF!+#REF!</f>
        <v>#REF!</v>
      </c>
    </row>
    <row r="222" spans="1:13" ht="18.75" hidden="1" customHeight="1" outlineLevel="1" x14ac:dyDescent="0.2">
      <c r="A222" s="16"/>
      <c r="B222" s="17"/>
      <c r="C222" s="17"/>
      <c r="D222" s="17"/>
      <c r="E222" s="17"/>
      <c r="F222" s="17"/>
      <c r="G222" s="17"/>
      <c r="H222" s="17"/>
      <c r="I222" s="17"/>
    </row>
    <row r="223" spans="1:13" ht="18.75" hidden="1" customHeight="1" outlineLevel="1" x14ac:dyDescent="0.2">
      <c r="A223" s="16"/>
      <c r="B223" s="17"/>
      <c r="C223" s="17"/>
      <c r="D223" s="17"/>
      <c r="E223" s="17"/>
      <c r="F223" s="18">
        <f>'[16]прил. 2 2013-2015 (в прик. раб.'!$N$81</f>
        <v>343578.5</v>
      </c>
      <c r="G223" s="18">
        <f>'[16]прил. 2 2013-2015 (в прик. раб.'!$Q$81</f>
        <v>403331.4</v>
      </c>
      <c r="H223" s="18">
        <f>'[16]прил. 2 2013-2015 (в прик. раб.'!$T$81</f>
        <v>401734.5</v>
      </c>
      <c r="I223" s="17"/>
    </row>
    <row r="224" spans="1:13" ht="18.75" hidden="1" customHeight="1" outlineLevel="1" x14ac:dyDescent="0.2">
      <c r="A224" s="16"/>
      <c r="B224" s="17"/>
      <c r="C224" s="17"/>
      <c r="D224" s="17"/>
      <c r="E224" s="17"/>
      <c r="F224" s="17"/>
      <c r="G224" s="17"/>
      <c r="H224" s="17"/>
      <c r="I224" s="17"/>
    </row>
    <row r="225" spans="1:10" ht="18.75" hidden="1" customHeight="1" outlineLevel="1" x14ac:dyDescent="0.2">
      <c r="A225" s="16"/>
      <c r="B225" s="18">
        <f t="shared" ref="B225:E225" si="12">B223-B221</f>
        <v>0</v>
      </c>
      <c r="C225" s="18">
        <f t="shared" si="12"/>
        <v>0</v>
      </c>
      <c r="D225" s="18">
        <f t="shared" si="12"/>
        <v>0</v>
      </c>
      <c r="E225" s="18">
        <f t="shared" si="12"/>
        <v>0</v>
      </c>
      <c r="F225" s="18" t="e">
        <f>F223-F221</f>
        <v>#REF!</v>
      </c>
      <c r="G225" s="18" t="e">
        <f>G223-G221</f>
        <v>#REF!</v>
      </c>
      <c r="H225" s="18" t="e">
        <f>H223-H221</f>
        <v>#REF!</v>
      </c>
      <c r="I225" s="18" t="e">
        <f>I223-I221</f>
        <v>#REF!</v>
      </c>
    </row>
    <row r="226" spans="1:10" hidden="1" outlineLevel="1" x14ac:dyDescent="0.2">
      <c r="A226" s="16"/>
      <c r="B226" s="17"/>
      <c r="C226" s="17"/>
      <c r="D226" s="17"/>
      <c r="E226" s="17"/>
      <c r="F226" s="17"/>
      <c r="G226" s="17"/>
      <c r="H226" s="17"/>
      <c r="I226" s="17"/>
    </row>
    <row r="227" spans="1:10" hidden="1" outlineLevel="1" x14ac:dyDescent="0.2">
      <c r="A227" s="19"/>
      <c r="B227" s="19"/>
      <c r="C227" s="19"/>
      <c r="D227" s="19"/>
      <c r="E227" s="17"/>
      <c r="F227" s="20"/>
      <c r="G227" s="20"/>
      <c r="H227" s="20"/>
      <c r="I227" s="20"/>
    </row>
    <row r="228" spans="1:10" hidden="1" outlineLevel="1" x14ac:dyDescent="0.2">
      <c r="A228" s="19"/>
      <c r="B228" s="19"/>
      <c r="C228" s="19"/>
      <c r="D228" s="19"/>
      <c r="E228" s="17"/>
      <c r="F228" s="17"/>
      <c r="G228" s="20">
        <f>[13]всего!E41+[13]всего!E10</f>
        <v>2391363.4000000004</v>
      </c>
      <c r="H228" s="20">
        <f>[13]всего!F41+[13]всего!F10</f>
        <v>2434229.5</v>
      </c>
      <c r="I228" s="20">
        <f>[13]всего!G41+[13]всего!G10</f>
        <v>2478976.3999999994</v>
      </c>
      <c r="J228" s="5"/>
    </row>
    <row r="229" spans="1:10" hidden="1" outlineLevel="1" x14ac:dyDescent="0.2">
      <c r="A229" s="19"/>
      <c r="B229" s="19"/>
      <c r="C229" s="19"/>
      <c r="D229" s="19"/>
      <c r="E229" s="17"/>
      <c r="F229" s="20"/>
      <c r="G229" s="20"/>
      <c r="H229" s="20"/>
      <c r="I229" s="20"/>
    </row>
    <row r="230" spans="1:10" hidden="1" outlineLevel="1" x14ac:dyDescent="0.2">
      <c r="A230" s="19"/>
      <c r="B230" s="19"/>
      <c r="C230" s="19"/>
      <c r="D230" s="19"/>
      <c r="E230" s="17"/>
      <c r="F230" s="20"/>
      <c r="G230" s="21" t="e">
        <f>G228-G221-#REF!</f>
        <v>#REF!</v>
      </c>
      <c r="H230" s="21" t="e">
        <f>H228-H221-#REF!</f>
        <v>#REF!</v>
      </c>
      <c r="I230" s="21" t="e">
        <f>I228-I221-#REF!</f>
        <v>#REF!</v>
      </c>
    </row>
    <row r="231" spans="1:10" hidden="1" outlineLevel="1" x14ac:dyDescent="0.2">
      <c r="A231" s="19"/>
      <c r="B231" s="19"/>
      <c r="C231" s="19"/>
      <c r="D231" s="19"/>
      <c r="E231" s="17"/>
      <c r="F231" s="20"/>
      <c r="G231" s="20"/>
      <c r="H231" s="20"/>
      <c r="I231" s="20"/>
    </row>
    <row r="232" spans="1:10" hidden="1" outlineLevel="1" x14ac:dyDescent="0.2">
      <c r="A232" s="19"/>
      <c r="B232" s="19"/>
      <c r="C232" s="19"/>
      <c r="D232" s="19"/>
      <c r="E232" s="17"/>
      <c r="F232" s="20"/>
      <c r="G232" s="21">
        <v>27238.552220000001</v>
      </c>
      <c r="H232" s="21">
        <v>30476.295619999994</v>
      </c>
      <c r="I232" s="21">
        <v>33044.332800000004</v>
      </c>
    </row>
    <row r="233" spans="1:10" hidden="1" outlineLevel="1" x14ac:dyDescent="0.2">
      <c r="A233" s="19"/>
      <c r="B233" s="19"/>
      <c r="C233" s="19"/>
      <c r="D233" s="19"/>
      <c r="E233" s="17"/>
      <c r="F233" s="20"/>
      <c r="G233" s="20"/>
      <c r="H233" s="20"/>
      <c r="I233" s="20"/>
    </row>
    <row r="234" spans="1:10" hidden="1" collapsed="1" x14ac:dyDescent="0.2">
      <c r="A234" s="19"/>
      <c r="B234" s="19"/>
      <c r="C234" s="19"/>
      <c r="D234" s="19"/>
      <c r="E234" s="17"/>
      <c r="F234" s="20"/>
      <c r="G234" s="20"/>
      <c r="H234" s="20"/>
      <c r="I234" s="20"/>
    </row>
    <row r="235" spans="1:10" hidden="1" x14ac:dyDescent="0.2">
      <c r="A235" s="19"/>
      <c r="B235" s="19"/>
      <c r="C235" s="19"/>
      <c r="D235" s="19"/>
      <c r="E235" s="17"/>
      <c r="F235" s="20"/>
      <c r="G235" s="20"/>
      <c r="H235" s="20"/>
      <c r="I235" s="20"/>
    </row>
    <row r="236" spans="1:10" s="1" customFormat="1" ht="15.75" hidden="1" customHeight="1" x14ac:dyDescent="0.2">
      <c r="A236" s="27" t="s">
        <v>17</v>
      </c>
      <c r="B236" s="27"/>
      <c r="C236" s="27"/>
      <c r="D236" s="22"/>
      <c r="I236" s="1" t="s">
        <v>16</v>
      </c>
    </row>
    <row r="237" spans="1:10" hidden="1" x14ac:dyDescent="0.2">
      <c r="A237" s="14"/>
      <c r="B237" s="11"/>
      <c r="C237" s="11"/>
      <c r="D237" s="11"/>
      <c r="E237" s="11"/>
      <c r="F237" s="11"/>
      <c r="G237" s="11"/>
      <c r="H237" s="11"/>
      <c r="I237" s="11"/>
    </row>
    <row r="238" spans="1:10" ht="16.5" customHeight="1" collapsed="1" x14ac:dyDescent="0.25">
      <c r="A238" s="23" t="s">
        <v>72</v>
      </c>
      <c r="B238" s="24"/>
      <c r="C238" s="24"/>
      <c r="D238" s="24"/>
      <c r="E238" s="24"/>
      <c r="F238" s="24"/>
      <c r="G238" s="24"/>
      <c r="H238" s="24"/>
      <c r="I238" s="25"/>
    </row>
    <row r="239" spans="1:10" s="6" customFormat="1" ht="15.75" customHeight="1" x14ac:dyDescent="0.2">
      <c r="A239" s="42" t="s">
        <v>38</v>
      </c>
      <c r="B239" s="43">
        <v>27</v>
      </c>
      <c r="C239" s="43">
        <v>27</v>
      </c>
      <c r="D239" s="43">
        <v>25</v>
      </c>
      <c r="E239" s="43">
        <v>24</v>
      </c>
      <c r="F239" s="43">
        <v>625.79999999999995</v>
      </c>
      <c r="G239" s="43">
        <v>637</v>
      </c>
      <c r="H239" s="43">
        <v>494</v>
      </c>
      <c r="I239" s="43">
        <v>484.7</v>
      </c>
    </row>
    <row r="240" spans="1:10" ht="16.5" customHeight="1" collapsed="1" x14ac:dyDescent="0.25">
      <c r="A240" s="77" t="s">
        <v>73</v>
      </c>
      <c r="B240" s="78"/>
      <c r="C240" s="78"/>
      <c r="D240" s="78"/>
      <c r="E240" s="78"/>
      <c r="F240" s="78"/>
      <c r="G240" s="78"/>
      <c r="H240" s="78"/>
      <c r="I240" s="79"/>
    </row>
    <row r="241" spans="1:10" s="6" customFormat="1" ht="17.25" customHeight="1" x14ac:dyDescent="0.2">
      <c r="A241" s="80" t="s">
        <v>38</v>
      </c>
      <c r="B241" s="81">
        <v>60</v>
      </c>
      <c r="C241" s="81">
        <v>60</v>
      </c>
      <c r="D241" s="81">
        <v>60</v>
      </c>
      <c r="E241" s="81">
        <v>60</v>
      </c>
      <c r="F241" s="81">
        <v>1390.7</v>
      </c>
      <c r="G241" s="81">
        <v>1415.7</v>
      </c>
      <c r="H241" s="81">
        <v>1185.48</v>
      </c>
      <c r="I241" s="81">
        <v>1211.82</v>
      </c>
      <c r="J241" s="6" t="s">
        <v>15</v>
      </c>
    </row>
    <row r="243" spans="1:10" hidden="1" x14ac:dyDescent="0.2">
      <c r="F243" s="9" t="e">
        <f>#REF!+#REF!+#REF!+#REF!+F218+F58+#REF!+#REF!+F42+#REF!+#REF!+#REF!+#REF!+#REF!+F33+F27+F21+#REF!+#REF!</f>
        <v>#REF!</v>
      </c>
      <c r="G243" s="9" t="e">
        <f>#REF!+#REF!+#REF!+#REF!+G218+G58+#REF!+#REF!+G42+#REF!+#REF!+#REF!+#REF!+#REF!+G33+G27+G21+#REF!+F9</f>
        <v>#REF!</v>
      </c>
      <c r="H243" s="9" t="e">
        <f>#REF!+#REF!+#REF!+#REF!+H218+H58+#REF!+#REF!+H42+#REF!+#REF!+#REF!+#REF!+#REF!+H33+H27+H21+#REF!+G9</f>
        <v>#REF!</v>
      </c>
      <c r="I243" s="9" t="e">
        <f>#REF!+#REF!+#REF!+#REF!+I218+I58+#REF!+#REF!+I42+#REF!+#REF!+#REF!+#REF!+#REF!+I33+I27+I21+#REF!+H9</f>
        <v>#REF!</v>
      </c>
    </row>
    <row r="244" spans="1:10" hidden="1" x14ac:dyDescent="0.2">
      <c r="F244" s="9">
        <f>'[17]изм.росписи (для отправки в МФ)'!$F$8+'[17]изм.росписи (для отправки в МФ)'!$F$15+'[17]изм.росписи (для отправки в МФ)'!$F$23+'[17]изм.росписи (для отправки в МФ)'!$F$25+'[17]изм.росписи (для отправки в МФ)'!$F$27+'[17]изм.росписи (для отправки в МФ)'!$F$29+'[17]изм.росписи (для отправки в МФ)'!$F$32+'[17]изм.росписи (для отправки в МФ)'!$F$32+'[17]изм.росписи (для отправки в МФ)'!$F$35+'[17]изм.росписи (для отправки в МФ)'!$F$60</f>
        <v>2300082.3000000003</v>
      </c>
      <c r="G244" s="3">
        <f>[13]всего!E11+[13]всего!E18+[13]всего!E25+[13]всего!E31+[13]всего!E35+[13]всего!E42+[13]всего!E44+[13]всего!E47+[13]всего!E49</f>
        <v>2391363.4000000004</v>
      </c>
      <c r="H244" s="3">
        <f>[13]всего!F11+[13]всего!F18+[13]всего!F25+[13]всего!F31+[13]всего!F35+[13]всего!F42+[13]всего!F44+[13]всего!F47+[13]всего!F49</f>
        <v>2434229.5</v>
      </c>
      <c r="I244" s="3">
        <f>[13]всего!G11+[13]всего!G18+[13]всего!G25+[13]всего!G31+[13]всего!G35+[13]всего!G42+[13]всего!G44+[13]всего!G47+[13]всего!G49</f>
        <v>2478976.4</v>
      </c>
    </row>
    <row r="245" spans="1:10" hidden="1" x14ac:dyDescent="0.2">
      <c r="F245" s="9" t="e">
        <f>F244-F243</f>
        <v>#REF!</v>
      </c>
      <c r="G245" s="9" t="e">
        <f>G244-G243</f>
        <v>#REF!</v>
      </c>
      <c r="H245" s="9" t="e">
        <f>H244-H243</f>
        <v>#REF!</v>
      </c>
      <c r="I245" s="9" t="e">
        <f>I244-I243</f>
        <v>#REF!</v>
      </c>
    </row>
    <row r="246" spans="1:10" hidden="1" x14ac:dyDescent="0.2">
      <c r="G246" s="9"/>
    </row>
  </sheetData>
  <mergeCells count="42">
    <mergeCell ref="A24:I24"/>
    <mergeCell ref="A30:I30"/>
    <mergeCell ref="A6:I6"/>
    <mergeCell ref="A17:I17"/>
    <mergeCell ref="A19:I19"/>
    <mergeCell ref="A8:I8"/>
    <mergeCell ref="A21:I21"/>
    <mergeCell ref="A26:I26"/>
    <mergeCell ref="A2:I2"/>
    <mergeCell ref="A4:A5"/>
    <mergeCell ref="B4:E4"/>
    <mergeCell ref="A7:I7"/>
    <mergeCell ref="F4:I4"/>
    <mergeCell ref="A124:I124"/>
    <mergeCell ref="A135:I135"/>
    <mergeCell ref="A146:I146"/>
    <mergeCell ref="A157:I157"/>
    <mergeCell ref="A32:I32"/>
    <mergeCell ref="A33:I33"/>
    <mergeCell ref="A34:I34"/>
    <mergeCell ref="A41:I41"/>
    <mergeCell ref="A212:I212"/>
    <mergeCell ref="A158:I158"/>
    <mergeCell ref="A179:I179"/>
    <mergeCell ref="A190:I190"/>
    <mergeCell ref="A201:I201"/>
    <mergeCell ref="A215:I215"/>
    <mergeCell ref="A217:I217"/>
    <mergeCell ref="A238:I238"/>
    <mergeCell ref="A240:I240"/>
    <mergeCell ref="E1:I1"/>
    <mergeCell ref="A236:C236"/>
    <mergeCell ref="A39:I39"/>
    <mergeCell ref="A214:I214"/>
    <mergeCell ref="A48:I48"/>
    <mergeCell ref="A213:I213"/>
    <mergeCell ref="A47:I47"/>
    <mergeCell ref="A69:I69"/>
    <mergeCell ref="A80:I80"/>
    <mergeCell ref="A91:I91"/>
    <mergeCell ref="A102:I102"/>
    <mergeCell ref="A103:I103"/>
  </mergeCells>
  <pageMargins left="0.70866141732283472" right="0.70866141732283472" top="0.74803149606299213" bottom="0.74803149606299213" header="0.31496062992125984" footer="0.31496062992125984"/>
  <pageSetup paperSize="9" scale="74" fitToHeight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ГПприл6-ГЗ</vt:lpstr>
      <vt:lpstr>'ГПприл6-ГЗ'!Заголовки_для_печати</vt:lpstr>
      <vt:lpstr>'ГПприл6-ГЗ'!Область_печати</vt:lpstr>
    </vt:vector>
  </TitlesOfParts>
  <Company>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2014-05-12T03:01:49Z</cp:lastPrinted>
  <dcterms:created xsi:type="dcterms:W3CDTF">2013-07-29T03:10:57Z</dcterms:created>
  <dcterms:modified xsi:type="dcterms:W3CDTF">2015-04-16T06:16:24Z</dcterms:modified>
</cp:coreProperties>
</file>